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tabRatio="712"/>
  </bookViews>
  <sheets>
    <sheet name="Info" sheetId="52" r:id="rId1"/>
    <sheet name="Comparatif" sheetId="51" r:id="rId2"/>
    <sheet name="base avec EGLS et AP" sheetId="3" r:id="rId3"/>
    <sheet name="CP 2020" sheetId="31" r:id="rId4"/>
    <sheet name="repartition DGH" sheetId="32" r:id="rId5"/>
    <sheet name="3ème" sheetId="33" r:id="rId6"/>
    <sheet name="horaires bac pro" sheetId="34" r:id="rId7"/>
    <sheet name="eps" sheetId="40" r:id="rId8"/>
    <sheet name="lettres" sheetId="35" r:id="rId9"/>
    <sheet name="maths" sheetId="36" r:id="rId10"/>
    <sheet name="anglais" sheetId="37" r:id="rId11"/>
    <sheet name="italien" sheetId="38" r:id="rId12"/>
    <sheet name="espagnol" sheetId="39" r:id="rId13"/>
    <sheet name="arts" sheetId="41" r:id="rId14"/>
    <sheet name="PIPG" sheetId="42" r:id="rId15"/>
    <sheet name="SN" sheetId="43" r:id="rId16"/>
    <sheet name="Construction" sheetId="50" r:id="rId17"/>
    <sheet name="MELEC" sheetId="44" r:id="rId18"/>
    <sheet name="BSE" sheetId="48" r:id="rId19"/>
    <sheet name="STMS" sheetId="45" r:id="rId20"/>
    <sheet name="VCO" sheetId="46" r:id="rId21"/>
    <sheet name="GA" sheetId="47" r:id="rId22"/>
  </sheets>
  <definedNames>
    <definedName name="_xlnm._FilterDatabase" localSheetId="10" hidden="1">anglais!$A$25:$G$35</definedName>
    <definedName name="_xlnm._FilterDatabase" localSheetId="18" hidden="1">BSE!$B$24:$G$28</definedName>
    <definedName name="_xlnm._FilterDatabase" localSheetId="21" hidden="1">GA!$A$25:$G$34</definedName>
    <definedName name="_xlnm._FilterDatabase" localSheetId="8" hidden="1">lettres!$A$1:$G$9</definedName>
    <definedName name="_xlnm._FilterDatabase" localSheetId="9" hidden="1">maths!$A$25:$G$38</definedName>
    <definedName name="_xlnm._FilterDatabase" localSheetId="17" hidden="1">MELEC!$A$25:$G$34</definedName>
    <definedName name="_xlnm._FilterDatabase" localSheetId="15" hidden="1">SN!$A$25:$G$34</definedName>
    <definedName name="_xlnm._FilterDatabase" localSheetId="19" hidden="1">STMS!$B$25:$G$32</definedName>
    <definedName name="_xlnm._FilterDatabase" localSheetId="20" hidden="1">VCO!$A$25:$G$32</definedName>
    <definedName name="_xlnm.Print_Area" localSheetId="2">'base avec EGLS et AP'!$B$1:$AE$76</definedName>
    <definedName name="_xlnm.Print_Area" localSheetId="3">'CP 2020'!$F$1:$CE$81</definedName>
    <definedName name="_xlnm.Print_Area" localSheetId="4">'repartition DGH'!$F$1:$AE$82</definedName>
  </definedNames>
  <calcPr calcId="162913" iterateDelta="1E-4"/>
</workbook>
</file>

<file path=xl/calcChain.xml><?xml version="1.0" encoding="utf-8"?>
<calcChain xmlns="http://schemas.openxmlformats.org/spreadsheetml/2006/main">
  <c r="AU100" i="31" l="1"/>
  <c r="AU101" i="31"/>
  <c r="AQ98" i="31"/>
  <c r="AQ99" i="31"/>
  <c r="B29" i="51"/>
  <c r="C28" i="51" s="1"/>
  <c r="C27" i="51"/>
  <c r="S70" i="32" l="1"/>
  <c r="CE7" i="31" l="1"/>
  <c r="I5" i="32"/>
  <c r="CG66" i="31" l="1"/>
  <c r="R27" i="32"/>
  <c r="Q26" i="32"/>
  <c r="AC78" i="32"/>
  <c r="AC79" i="32"/>
  <c r="AB66" i="32"/>
  <c r="AB65" i="32"/>
  <c r="AB27" i="32"/>
  <c r="AB26" i="32"/>
  <c r="AB25" i="32"/>
  <c r="AB24" i="32"/>
  <c r="AB23" i="32"/>
  <c r="AB22" i="32"/>
  <c r="AB21" i="32"/>
  <c r="AB20" i="32"/>
  <c r="AB19" i="32"/>
  <c r="AB18" i="32"/>
  <c r="AB17" i="32"/>
  <c r="CG45" i="31"/>
  <c r="CH45" i="31"/>
  <c r="CG44" i="31"/>
  <c r="CG34" i="31"/>
  <c r="AE34" i="32"/>
  <c r="CG27" i="31"/>
  <c r="AE27" i="32" s="1"/>
  <c r="CG26" i="31"/>
  <c r="CG18" i="31"/>
  <c r="CH18" i="31"/>
  <c r="CG17" i="31"/>
  <c r="CH17" i="31" s="1"/>
  <c r="CI17" i="31" s="1"/>
  <c r="CG50" i="31"/>
  <c r="CG47" i="31"/>
  <c r="CG36" i="31"/>
  <c r="CH36" i="31"/>
  <c r="CG35" i="31"/>
  <c r="CG33" i="31"/>
  <c r="CG32" i="31"/>
  <c r="CH32" i="31"/>
  <c r="CG31" i="31"/>
  <c r="CH31" i="31"/>
  <c r="CG25" i="31"/>
  <c r="CG24" i="31"/>
  <c r="AE24" i="32" s="1"/>
  <c r="CG23" i="31"/>
  <c r="CG22" i="31"/>
  <c r="CG20" i="31"/>
  <c r="CG21" i="31"/>
  <c r="CH21" i="31" s="1"/>
  <c r="AF21" i="32" s="1"/>
  <c r="CG19" i="31"/>
  <c r="AB10" i="32"/>
  <c r="AB12" i="32"/>
  <c r="AB8" i="32"/>
  <c r="AB7" i="32"/>
  <c r="AB5" i="32"/>
  <c r="AA63" i="32"/>
  <c r="CE65" i="31"/>
  <c r="CE66" i="31"/>
  <c r="D44" i="35"/>
  <c r="N5" i="32"/>
  <c r="N12" i="32"/>
  <c r="N15" i="32"/>
  <c r="N17" i="32"/>
  <c r="N18" i="32"/>
  <c r="N19" i="32"/>
  <c r="N20" i="32"/>
  <c r="N21" i="32"/>
  <c r="N22" i="32"/>
  <c r="N23" i="32"/>
  <c r="N24" i="32"/>
  <c r="N25" i="32"/>
  <c r="N26" i="32"/>
  <c r="N27" i="32"/>
  <c r="N29" i="32"/>
  <c r="N30" i="32"/>
  <c r="N31" i="32"/>
  <c r="N32" i="32"/>
  <c r="N33" i="32"/>
  <c r="N34" i="32"/>
  <c r="N35" i="32"/>
  <c r="N36" i="32"/>
  <c r="N37" i="32"/>
  <c r="N38" i="32"/>
  <c r="N39" i="32"/>
  <c r="N42" i="32"/>
  <c r="N43" i="32"/>
  <c r="N44" i="32"/>
  <c r="N45" i="32"/>
  <c r="N46" i="32"/>
  <c r="N47" i="32"/>
  <c r="N48" i="32"/>
  <c r="N49" i="32"/>
  <c r="N50" i="32"/>
  <c r="N51" i="32"/>
  <c r="N52" i="32"/>
  <c r="N53" i="32"/>
  <c r="N55" i="32"/>
  <c r="N56" i="32"/>
  <c r="N58" i="32"/>
  <c r="N59" i="32"/>
  <c r="N60" i="32"/>
  <c r="N61" i="32"/>
  <c r="N65" i="32"/>
  <c r="N66" i="32"/>
  <c r="N67" i="32"/>
  <c r="N68" i="32"/>
  <c r="N74" i="32"/>
  <c r="N80" i="32" s="1"/>
  <c r="AN80" i="31" s="1"/>
  <c r="N77" i="32"/>
  <c r="AN77" i="31" s="1"/>
  <c r="CC63" i="31"/>
  <c r="CC69" i="31" s="1"/>
  <c r="AA66" i="32" s="1"/>
  <c r="D29" i="51"/>
  <c r="E28" i="51" s="1"/>
  <c r="F29" i="51"/>
  <c r="F28" i="51"/>
  <c r="F27" i="51"/>
  <c r="E27" i="51"/>
  <c r="F26" i="51"/>
  <c r="CE17" i="31"/>
  <c r="CE13" i="31"/>
  <c r="CE15" i="31"/>
  <c r="CE18" i="31"/>
  <c r="CE22" i="31"/>
  <c r="CE23" i="31"/>
  <c r="CE24" i="31"/>
  <c r="CE25" i="31"/>
  <c r="CE26" i="31"/>
  <c r="CE27" i="31"/>
  <c r="CE29" i="31"/>
  <c r="CE30" i="31"/>
  <c r="CE31" i="31"/>
  <c r="CE32" i="31"/>
  <c r="CE33" i="31"/>
  <c r="CE34" i="31"/>
  <c r="CE35" i="31"/>
  <c r="CE36" i="31"/>
  <c r="CE37" i="31"/>
  <c r="CE38" i="31"/>
  <c r="CI38" i="31" s="1"/>
  <c r="CE39" i="31"/>
  <c r="CE40" i="31"/>
  <c r="CE41" i="31"/>
  <c r="CE42" i="31"/>
  <c r="CE43" i="31"/>
  <c r="CE44" i="31"/>
  <c r="CE45" i="31"/>
  <c r="CE46" i="31"/>
  <c r="CE47" i="31"/>
  <c r="CE49" i="31"/>
  <c r="CE50" i="31"/>
  <c r="CE51" i="31"/>
  <c r="CE52" i="31"/>
  <c r="CE53" i="31"/>
  <c r="CE55" i="31"/>
  <c r="CE56" i="31"/>
  <c r="CE57" i="31"/>
  <c r="CE58" i="31"/>
  <c r="CE60" i="31"/>
  <c r="CE5" i="31"/>
  <c r="CD63" i="31"/>
  <c r="CD69" i="31" s="1"/>
  <c r="AB69" i="32" s="1"/>
  <c r="D21" i="51"/>
  <c r="E19" i="51" s="1"/>
  <c r="B21" i="51"/>
  <c r="C20" i="51" s="1"/>
  <c r="F20" i="51"/>
  <c r="F19" i="51"/>
  <c r="F18" i="51"/>
  <c r="I86" i="31"/>
  <c r="H78" i="31"/>
  <c r="O32" i="32"/>
  <c r="AU63" i="31"/>
  <c r="CE20" i="31"/>
  <c r="CE19" i="31"/>
  <c r="O22" i="32"/>
  <c r="CE21" i="31"/>
  <c r="I87" i="31"/>
  <c r="CE8" i="31"/>
  <c r="AB85" i="32"/>
  <c r="BN94" i="31"/>
  <c r="BZ86" i="31"/>
  <c r="BU86" i="31"/>
  <c r="BT86" i="31"/>
  <c r="BR86" i="31"/>
  <c r="BQ86" i="31"/>
  <c r="BP86" i="31"/>
  <c r="BN86" i="31"/>
  <c r="BL86" i="31"/>
  <c r="BK86" i="31"/>
  <c r="BI86" i="31"/>
  <c r="BG86" i="31"/>
  <c r="BF86" i="31"/>
  <c r="BD86" i="31"/>
  <c r="BB86" i="31"/>
  <c r="BA86" i="31"/>
  <c r="AY86" i="31"/>
  <c r="AX86" i="31"/>
  <c r="AW86" i="31"/>
  <c r="AU86" i="31"/>
  <c r="AT86" i="31"/>
  <c r="AS86" i="31"/>
  <c r="AQ86" i="31"/>
  <c r="AN86" i="31"/>
  <c r="AI86" i="31"/>
  <c r="AE86" i="31"/>
  <c r="Z86" i="31"/>
  <c r="U86" i="31"/>
  <c r="P86" i="31"/>
  <c r="N86" i="31"/>
  <c r="H86" i="31"/>
  <c r="CA95" i="31"/>
  <c r="BZ95" i="31"/>
  <c r="BX95" i="31"/>
  <c r="BU95" i="31"/>
  <c r="BT95" i="31"/>
  <c r="BR95" i="31"/>
  <c r="BQ95" i="31"/>
  <c r="BP95" i="31"/>
  <c r="BN95" i="31"/>
  <c r="BL95" i="31"/>
  <c r="BK95" i="31"/>
  <c r="BI95" i="31"/>
  <c r="BG95" i="31"/>
  <c r="BF95" i="31"/>
  <c r="BD95" i="31"/>
  <c r="BB95" i="31"/>
  <c r="BA95" i="31"/>
  <c r="AY95" i="31"/>
  <c r="AX95" i="31"/>
  <c r="AW95" i="31"/>
  <c r="AU95" i="31"/>
  <c r="AT95" i="31"/>
  <c r="AS95" i="31"/>
  <c r="AQ95" i="31"/>
  <c r="AN95" i="31"/>
  <c r="AI95" i="31"/>
  <c r="AE95" i="31"/>
  <c r="Z95" i="31"/>
  <c r="U95" i="31"/>
  <c r="P95" i="31"/>
  <c r="N95" i="31"/>
  <c r="I95" i="31"/>
  <c r="CE95" i="31" s="1"/>
  <c r="H95" i="31"/>
  <c r="CA94" i="31"/>
  <c r="BZ94" i="31"/>
  <c r="BX94" i="31"/>
  <c r="BU94" i="31"/>
  <c r="BT94" i="31"/>
  <c r="BR94" i="31"/>
  <c r="BQ94" i="31"/>
  <c r="BP94" i="31"/>
  <c r="BL94" i="31"/>
  <c r="BK94" i="31"/>
  <c r="BI94" i="31"/>
  <c r="BG94" i="31"/>
  <c r="BF94" i="31"/>
  <c r="BD94" i="31"/>
  <c r="BB94" i="31"/>
  <c r="BA94" i="31"/>
  <c r="AY94" i="31"/>
  <c r="AX94" i="31"/>
  <c r="AW94" i="31"/>
  <c r="AU94" i="31"/>
  <c r="AT94" i="31"/>
  <c r="AS94" i="31"/>
  <c r="AQ94" i="31"/>
  <c r="AN94" i="31"/>
  <c r="AI94" i="31"/>
  <c r="AE94" i="31"/>
  <c r="Z94" i="31"/>
  <c r="U94" i="31"/>
  <c r="P94" i="31"/>
  <c r="N94" i="31"/>
  <c r="I94" i="31"/>
  <c r="H94" i="31"/>
  <c r="CA93" i="31"/>
  <c r="BZ93" i="31"/>
  <c r="BX93" i="31"/>
  <c r="BU93" i="31"/>
  <c r="BT93" i="31"/>
  <c r="BR93" i="31"/>
  <c r="BQ93" i="31"/>
  <c r="BP93" i="31"/>
  <c r="BN93" i="31"/>
  <c r="BL93" i="31"/>
  <c r="BK93" i="31"/>
  <c r="BI93" i="31"/>
  <c r="BG93" i="31"/>
  <c r="BF93" i="31"/>
  <c r="BD93" i="31"/>
  <c r="BB93" i="31"/>
  <c r="BA93" i="31"/>
  <c r="AY93" i="31"/>
  <c r="AX93" i="31"/>
  <c r="AW93" i="31"/>
  <c r="AU93" i="31"/>
  <c r="AT93" i="31"/>
  <c r="AS93" i="31"/>
  <c r="AQ93" i="31"/>
  <c r="AN93" i="31"/>
  <c r="AI93" i="31"/>
  <c r="AE93" i="31"/>
  <c r="Z93" i="31"/>
  <c r="U93" i="31"/>
  <c r="P93" i="31"/>
  <c r="N93" i="31"/>
  <c r="I93" i="31"/>
  <c r="H93" i="31"/>
  <c r="CA92" i="31"/>
  <c r="BZ92" i="31"/>
  <c r="BX92" i="31"/>
  <c r="BU92" i="31"/>
  <c r="BT92" i="31"/>
  <c r="BR92" i="31"/>
  <c r="BQ92" i="31"/>
  <c r="BP92" i="31"/>
  <c r="BN92" i="31"/>
  <c r="BL92" i="31"/>
  <c r="BK92" i="31"/>
  <c r="BI92" i="31"/>
  <c r="BG92" i="31"/>
  <c r="BF92" i="31"/>
  <c r="BD92" i="31"/>
  <c r="BB92" i="31"/>
  <c r="BA92" i="31"/>
  <c r="AY92" i="31"/>
  <c r="AX92" i="31"/>
  <c r="AW92" i="31"/>
  <c r="AU92" i="31"/>
  <c r="AT92" i="31"/>
  <c r="AS92" i="31"/>
  <c r="AQ92" i="31"/>
  <c r="AN92" i="31"/>
  <c r="AI92" i="31"/>
  <c r="AE92" i="31"/>
  <c r="Z92" i="31"/>
  <c r="U92" i="31"/>
  <c r="P92" i="31"/>
  <c r="N92" i="31"/>
  <c r="I92" i="31"/>
  <c r="H92" i="31"/>
  <c r="CE92" i="31" s="1"/>
  <c r="CA91" i="31"/>
  <c r="BZ91" i="31"/>
  <c r="BX91" i="31"/>
  <c r="BU91" i="31"/>
  <c r="BT91" i="31"/>
  <c r="BR91" i="31"/>
  <c r="BQ91" i="31"/>
  <c r="BP91" i="31"/>
  <c r="BN91" i="31"/>
  <c r="BL91" i="31"/>
  <c r="BK91" i="31"/>
  <c r="BI91" i="31"/>
  <c r="BG91" i="31"/>
  <c r="BF91" i="31"/>
  <c r="BD91" i="31"/>
  <c r="BB91" i="31"/>
  <c r="BA91" i="31"/>
  <c r="AY91" i="31"/>
  <c r="AX91" i="31"/>
  <c r="AW91" i="31"/>
  <c r="AU91" i="31"/>
  <c r="AT91" i="31"/>
  <c r="AS91" i="31"/>
  <c r="AQ91" i="31"/>
  <c r="AN91" i="31"/>
  <c r="AI91" i="31"/>
  <c r="AE91" i="31"/>
  <c r="Z91" i="31"/>
  <c r="U91" i="31"/>
  <c r="P91" i="31"/>
  <c r="N91" i="31"/>
  <c r="I91" i="31"/>
  <c r="H91" i="31"/>
  <c r="CA90" i="31"/>
  <c r="BZ90" i="31"/>
  <c r="BX90" i="31"/>
  <c r="BU90" i="31"/>
  <c r="BT90" i="31"/>
  <c r="BR90" i="31"/>
  <c r="BQ90" i="31"/>
  <c r="BP90" i="31"/>
  <c r="BN90" i="31"/>
  <c r="BL90" i="31"/>
  <c r="BK90" i="31"/>
  <c r="BI90" i="31"/>
  <c r="BG90" i="31"/>
  <c r="BF90" i="31"/>
  <c r="BD90" i="31"/>
  <c r="BB90" i="31"/>
  <c r="BA90" i="31"/>
  <c r="AY90" i="31"/>
  <c r="AX90" i="31"/>
  <c r="AW90" i="31"/>
  <c r="AU90" i="31"/>
  <c r="AT90" i="31"/>
  <c r="AS90" i="31"/>
  <c r="AQ90" i="31"/>
  <c r="AN90" i="31"/>
  <c r="AI90" i="31"/>
  <c r="AE90" i="31"/>
  <c r="Z90" i="31"/>
  <c r="U90" i="31"/>
  <c r="P90" i="31"/>
  <c r="N90" i="31"/>
  <c r="I90" i="31"/>
  <c r="H90" i="31"/>
  <c r="CA89" i="31"/>
  <c r="BZ89" i="31"/>
  <c r="BX89" i="31"/>
  <c r="BU89" i="31"/>
  <c r="BT89" i="31"/>
  <c r="BR89" i="31"/>
  <c r="BQ89" i="31"/>
  <c r="BP89" i="31"/>
  <c r="BL89" i="31"/>
  <c r="BK89" i="31"/>
  <c r="BG89" i="31"/>
  <c r="BF89" i="31"/>
  <c r="BD89" i="31"/>
  <c r="BB89" i="31"/>
  <c r="BA89" i="31"/>
  <c r="AY89" i="31"/>
  <c r="AX89" i="31"/>
  <c r="AW89" i="31"/>
  <c r="AU89" i="31"/>
  <c r="AT89" i="31"/>
  <c r="AS89" i="31"/>
  <c r="AQ89" i="31"/>
  <c r="AN89" i="31"/>
  <c r="AI89" i="31"/>
  <c r="AE89" i="31"/>
  <c r="Z89" i="31"/>
  <c r="U89" i="31"/>
  <c r="P89" i="31"/>
  <c r="N89" i="31"/>
  <c r="I89" i="31"/>
  <c r="H89" i="31"/>
  <c r="BZ88" i="31"/>
  <c r="BU88" i="31"/>
  <c r="BT88" i="31"/>
  <c r="BR88" i="31"/>
  <c r="BQ88" i="31"/>
  <c r="BP88" i="31"/>
  <c r="BN88" i="31"/>
  <c r="BL88" i="31"/>
  <c r="BK88" i="31"/>
  <c r="BI88" i="31"/>
  <c r="BG88" i="31"/>
  <c r="BF88" i="31"/>
  <c r="BD88" i="31"/>
  <c r="BB88" i="31"/>
  <c r="BA88" i="31"/>
  <c r="AY88" i="31"/>
  <c r="AX88" i="31"/>
  <c r="AW88" i="31"/>
  <c r="AU88" i="31"/>
  <c r="AT88" i="31"/>
  <c r="AS88" i="31"/>
  <c r="AQ88" i="31"/>
  <c r="AN88" i="31"/>
  <c r="AI88" i="31"/>
  <c r="AE88" i="31"/>
  <c r="Z88" i="31"/>
  <c r="U88" i="31"/>
  <c r="P88" i="31"/>
  <c r="N88" i="31"/>
  <c r="I88" i="31"/>
  <c r="H88" i="31"/>
  <c r="CA87" i="31"/>
  <c r="BZ87" i="31"/>
  <c r="BU87" i="31"/>
  <c r="BT87" i="31"/>
  <c r="BR87" i="31"/>
  <c r="BQ87" i="31"/>
  <c r="BP87" i="31"/>
  <c r="BN87" i="31"/>
  <c r="BL87" i="31"/>
  <c r="BK87" i="31"/>
  <c r="BI87" i="31"/>
  <c r="BG87" i="31"/>
  <c r="BF87" i="31"/>
  <c r="BD87" i="31"/>
  <c r="BB87" i="31"/>
  <c r="BA87" i="31"/>
  <c r="AY87" i="31"/>
  <c r="AX87" i="31"/>
  <c r="AW87" i="31"/>
  <c r="AU87" i="31"/>
  <c r="AT87" i="31"/>
  <c r="AS87" i="31"/>
  <c r="AQ87" i="31"/>
  <c r="AN87" i="31"/>
  <c r="AI87" i="31"/>
  <c r="AE87" i="31"/>
  <c r="Z87" i="31"/>
  <c r="U87" i="31"/>
  <c r="P87" i="31"/>
  <c r="N87" i="31"/>
  <c r="H87" i="31"/>
  <c r="CA88" i="31"/>
  <c r="CA86" i="31"/>
  <c r="H66" i="32"/>
  <c r="AA74" i="32"/>
  <c r="H97" i="31"/>
  <c r="I97" i="31"/>
  <c r="N97" i="31"/>
  <c r="P97" i="31"/>
  <c r="U97" i="31"/>
  <c r="Z97" i="31"/>
  <c r="AE97" i="31"/>
  <c r="AI97" i="31"/>
  <c r="AN97" i="31"/>
  <c r="AQ97" i="31"/>
  <c r="AS97" i="31"/>
  <c r="AT97" i="31"/>
  <c r="AU97" i="31"/>
  <c r="AW97" i="31"/>
  <c r="AX97" i="31"/>
  <c r="AY97" i="31"/>
  <c r="BA97" i="31"/>
  <c r="BB97" i="31"/>
  <c r="BD97" i="31"/>
  <c r="BF97" i="31"/>
  <c r="BG97" i="31"/>
  <c r="BI97" i="31"/>
  <c r="BK97" i="31"/>
  <c r="BL97" i="31"/>
  <c r="BN97" i="31"/>
  <c r="BP97" i="31"/>
  <c r="BQ97" i="31"/>
  <c r="BR97" i="31"/>
  <c r="BT97" i="31"/>
  <c r="BU97" i="31"/>
  <c r="BX97" i="31"/>
  <c r="BZ97" i="31"/>
  <c r="CA97" i="31"/>
  <c r="H98" i="31"/>
  <c r="I98" i="31"/>
  <c r="N98" i="31"/>
  <c r="P98" i="31"/>
  <c r="U98" i="31"/>
  <c r="Z98" i="31"/>
  <c r="AE98" i="31"/>
  <c r="AI98" i="31"/>
  <c r="AN98" i="31"/>
  <c r="AS98" i="31"/>
  <c r="AT98" i="31"/>
  <c r="AW98" i="31"/>
  <c r="AX98" i="31"/>
  <c r="AY98" i="31"/>
  <c r="BA98" i="31"/>
  <c r="BB98" i="31"/>
  <c r="BD98" i="31"/>
  <c r="BF98" i="31"/>
  <c r="BG98" i="31"/>
  <c r="BI98" i="31"/>
  <c r="BK98" i="31"/>
  <c r="BL98" i="31"/>
  <c r="BN98" i="31"/>
  <c r="BP98" i="31"/>
  <c r="BQ98" i="31"/>
  <c r="BR98" i="31"/>
  <c r="BT98" i="31"/>
  <c r="BU98" i="31"/>
  <c r="BX98" i="31"/>
  <c r="BZ98" i="31"/>
  <c r="CA98" i="31"/>
  <c r="H99" i="31"/>
  <c r="I99" i="31"/>
  <c r="N99" i="31"/>
  <c r="P99" i="31"/>
  <c r="U99" i="31"/>
  <c r="Z99" i="31"/>
  <c r="AE99" i="31"/>
  <c r="AI99" i="31"/>
  <c r="AN99" i="31"/>
  <c r="AS99" i="31"/>
  <c r="AT99" i="31"/>
  <c r="AU99" i="31"/>
  <c r="AW99" i="31"/>
  <c r="AX99" i="31"/>
  <c r="AY99" i="31"/>
  <c r="BA99" i="31"/>
  <c r="BB99" i="31"/>
  <c r="BD99" i="31"/>
  <c r="BF99" i="31"/>
  <c r="BG99" i="31"/>
  <c r="BI99" i="31"/>
  <c r="BK99" i="31"/>
  <c r="BL99" i="31"/>
  <c r="BN99" i="31"/>
  <c r="BP99" i="31"/>
  <c r="BQ99" i="31"/>
  <c r="BR99" i="31"/>
  <c r="BT99" i="31"/>
  <c r="BU99" i="31"/>
  <c r="BX99" i="31"/>
  <c r="BZ99" i="31"/>
  <c r="CA99" i="31"/>
  <c r="H100" i="31"/>
  <c r="I100" i="31"/>
  <c r="N100" i="31"/>
  <c r="P100" i="31"/>
  <c r="U100" i="31"/>
  <c r="Z100" i="31"/>
  <c r="AE100" i="31"/>
  <c r="AI100" i="31"/>
  <c r="AN100" i="31"/>
  <c r="AQ100" i="31"/>
  <c r="AS100" i="31"/>
  <c r="AT100" i="31"/>
  <c r="AW100" i="31"/>
  <c r="AX100" i="31"/>
  <c r="AY100" i="31"/>
  <c r="BA100" i="31"/>
  <c r="BB100" i="31"/>
  <c r="BD100" i="31"/>
  <c r="BF100" i="31"/>
  <c r="BG100" i="31"/>
  <c r="BI100" i="31"/>
  <c r="BK100" i="31"/>
  <c r="BL100" i="31"/>
  <c r="BN100" i="31"/>
  <c r="BP100" i="31"/>
  <c r="BQ100" i="31"/>
  <c r="BR100" i="31"/>
  <c r="BT100" i="31"/>
  <c r="BU100" i="31"/>
  <c r="BX100" i="31"/>
  <c r="BZ100" i="31"/>
  <c r="CA100" i="31"/>
  <c r="H101" i="31"/>
  <c r="I101" i="31"/>
  <c r="N101" i="31"/>
  <c r="P101" i="31"/>
  <c r="U101" i="31"/>
  <c r="Z101" i="31"/>
  <c r="AE101" i="31"/>
  <c r="AI101" i="31"/>
  <c r="AN101" i="31"/>
  <c r="AQ101" i="31"/>
  <c r="AS101" i="31"/>
  <c r="AT101" i="31"/>
  <c r="AW101" i="31"/>
  <c r="AX101" i="31"/>
  <c r="AY101" i="31"/>
  <c r="BA101" i="31"/>
  <c r="BB101" i="31"/>
  <c r="BD101" i="31"/>
  <c r="BF101" i="31"/>
  <c r="BG101" i="31"/>
  <c r="BI101" i="31"/>
  <c r="BK101" i="31"/>
  <c r="BL101" i="31"/>
  <c r="BN101" i="31"/>
  <c r="BP101" i="31"/>
  <c r="BQ101" i="31"/>
  <c r="BR101" i="31"/>
  <c r="BT101" i="31"/>
  <c r="BU101" i="31"/>
  <c r="BX101" i="31"/>
  <c r="BZ101" i="31"/>
  <c r="CA101" i="31"/>
  <c r="H102" i="31"/>
  <c r="I102" i="31"/>
  <c r="N102" i="31"/>
  <c r="P102" i="31"/>
  <c r="U102" i="31"/>
  <c r="Z102" i="31"/>
  <c r="AE102" i="31"/>
  <c r="AI102" i="31"/>
  <c r="AN102" i="31"/>
  <c r="AQ102" i="31"/>
  <c r="AS102" i="31"/>
  <c r="AT102" i="31"/>
  <c r="AU102" i="31"/>
  <c r="AW102" i="31"/>
  <c r="AX102" i="31"/>
  <c r="AY102" i="31"/>
  <c r="BA102" i="31"/>
  <c r="BB102" i="31"/>
  <c r="BD102" i="31"/>
  <c r="BF102" i="31"/>
  <c r="BG102" i="31"/>
  <c r="BI102" i="31"/>
  <c r="BK102" i="31"/>
  <c r="BL102" i="31"/>
  <c r="BN102" i="31"/>
  <c r="BP102" i="31"/>
  <c r="BQ102" i="31"/>
  <c r="BR102" i="31"/>
  <c r="BT102" i="31"/>
  <c r="BU102" i="31"/>
  <c r="BX102" i="31"/>
  <c r="BZ102" i="31"/>
  <c r="CA102" i="31"/>
  <c r="H103" i="31"/>
  <c r="I103" i="31"/>
  <c r="N103" i="31"/>
  <c r="P103" i="31"/>
  <c r="U103" i="31"/>
  <c r="Z103" i="31"/>
  <c r="AE103" i="31"/>
  <c r="AI103" i="31"/>
  <c r="AN103" i="31"/>
  <c r="AQ103" i="31"/>
  <c r="AS103" i="31"/>
  <c r="AT103" i="31"/>
  <c r="AU103" i="31"/>
  <c r="AW103" i="31"/>
  <c r="AX103" i="31"/>
  <c r="AY103" i="31"/>
  <c r="BA103" i="31"/>
  <c r="BB103" i="31"/>
  <c r="BD103" i="31"/>
  <c r="BF103" i="31"/>
  <c r="BG103" i="31"/>
  <c r="BI103" i="31"/>
  <c r="BK103" i="31"/>
  <c r="BL103" i="31"/>
  <c r="BN103" i="31"/>
  <c r="BP103" i="31"/>
  <c r="BQ103" i="31"/>
  <c r="BR103" i="31"/>
  <c r="BT103" i="31"/>
  <c r="BU103" i="31"/>
  <c r="BX103" i="31"/>
  <c r="BZ103" i="31"/>
  <c r="CA103" i="31"/>
  <c r="H104" i="31"/>
  <c r="I104" i="31"/>
  <c r="N104" i="31"/>
  <c r="P104" i="31"/>
  <c r="U104" i="31"/>
  <c r="Z104" i="31"/>
  <c r="AE104" i="31"/>
  <c r="AI104" i="31"/>
  <c r="AN104" i="31"/>
  <c r="AQ104" i="31"/>
  <c r="AS104" i="31"/>
  <c r="AT104" i="31"/>
  <c r="AU104" i="31"/>
  <c r="AW104" i="31"/>
  <c r="AX104" i="31"/>
  <c r="AY104" i="31"/>
  <c r="BA104" i="31"/>
  <c r="BB104" i="31"/>
  <c r="BD104" i="31"/>
  <c r="BF104" i="31"/>
  <c r="BG104" i="31"/>
  <c r="BI104" i="31"/>
  <c r="BK104" i="31"/>
  <c r="BL104" i="31"/>
  <c r="BN104" i="31"/>
  <c r="BP104" i="31"/>
  <c r="BQ104" i="31"/>
  <c r="BR104" i="31"/>
  <c r="BT104" i="31"/>
  <c r="BU104" i="31"/>
  <c r="BX104" i="31"/>
  <c r="BZ104" i="31"/>
  <c r="CA104" i="31"/>
  <c r="H105" i="31"/>
  <c r="I105" i="31"/>
  <c r="N105" i="31"/>
  <c r="P105" i="31"/>
  <c r="U105" i="31"/>
  <c r="Z105" i="31"/>
  <c r="AE105" i="31"/>
  <c r="AI105" i="31"/>
  <c r="AN105" i="31"/>
  <c r="AQ105" i="31"/>
  <c r="AS105" i="31"/>
  <c r="AT105" i="31"/>
  <c r="AU105" i="31"/>
  <c r="AW105" i="31"/>
  <c r="AX105" i="31"/>
  <c r="AY105" i="31"/>
  <c r="BA105" i="31"/>
  <c r="BB105" i="31"/>
  <c r="BD105" i="31"/>
  <c r="BF105" i="31"/>
  <c r="BG105" i="31"/>
  <c r="BI105" i="31"/>
  <c r="BK105" i="31"/>
  <c r="BL105" i="31"/>
  <c r="BN105" i="31"/>
  <c r="BP105" i="31"/>
  <c r="BQ105" i="31"/>
  <c r="BR105" i="31"/>
  <c r="BT105" i="31"/>
  <c r="BU105" i="31"/>
  <c r="BX105" i="31"/>
  <c r="BZ105" i="31"/>
  <c r="CA105" i="31"/>
  <c r="H106" i="31"/>
  <c r="I106" i="31"/>
  <c r="N106" i="31"/>
  <c r="P106" i="31"/>
  <c r="U106" i="31"/>
  <c r="Z106" i="31"/>
  <c r="AE106" i="31"/>
  <c r="AI106" i="31"/>
  <c r="AN106" i="31"/>
  <c r="AQ106" i="31"/>
  <c r="AS106" i="31"/>
  <c r="AT106" i="31"/>
  <c r="AU106" i="31"/>
  <c r="AW106" i="31"/>
  <c r="AX106" i="31"/>
  <c r="AY106" i="31"/>
  <c r="BA106" i="31"/>
  <c r="BB106" i="31"/>
  <c r="BD106" i="31"/>
  <c r="BF106" i="31"/>
  <c r="BG106" i="31"/>
  <c r="BI106" i="31"/>
  <c r="BK106" i="31"/>
  <c r="BL106" i="31"/>
  <c r="BN106" i="31"/>
  <c r="BP106" i="31"/>
  <c r="BQ106" i="31"/>
  <c r="BR106" i="31"/>
  <c r="BT106" i="31"/>
  <c r="BU106" i="31"/>
  <c r="BX106" i="31"/>
  <c r="BZ106" i="31"/>
  <c r="CA106" i="31"/>
  <c r="CA96" i="31"/>
  <c r="BZ96" i="31"/>
  <c r="BX96" i="31"/>
  <c r="BU96" i="31"/>
  <c r="BT96" i="31"/>
  <c r="BR96" i="31"/>
  <c r="BQ96" i="31"/>
  <c r="BP96" i="31"/>
  <c r="BN96" i="31"/>
  <c r="BL96" i="31"/>
  <c r="BK96" i="31"/>
  <c r="BI96" i="31"/>
  <c r="BG96" i="31"/>
  <c r="BF96" i="31"/>
  <c r="BD96" i="31"/>
  <c r="BB96" i="31"/>
  <c r="BA96" i="31"/>
  <c r="AY96" i="31"/>
  <c r="AW96" i="31"/>
  <c r="AX96" i="31"/>
  <c r="AU96" i="31"/>
  <c r="AT96" i="31"/>
  <c r="AS96" i="31"/>
  <c r="AQ96" i="31"/>
  <c r="AN96" i="31"/>
  <c r="G106" i="31"/>
  <c r="G105" i="31"/>
  <c r="G104" i="31"/>
  <c r="G103" i="31"/>
  <c r="G102" i="31"/>
  <c r="G101" i="31"/>
  <c r="G100" i="31"/>
  <c r="G99" i="31"/>
  <c r="G98" i="31"/>
  <c r="G97" i="31"/>
  <c r="AI96" i="31"/>
  <c r="AE96" i="31"/>
  <c r="Z96" i="31"/>
  <c r="U96" i="31"/>
  <c r="P96" i="31"/>
  <c r="N96" i="31"/>
  <c r="I96" i="31"/>
  <c r="H96" i="31"/>
  <c r="CE96" i="31" s="1"/>
  <c r="BD72" i="31"/>
  <c r="AY72" i="31"/>
  <c r="Q70" i="32"/>
  <c r="AY70" i="31" s="1"/>
  <c r="R70" i="32"/>
  <c r="BD70" i="31" s="1"/>
  <c r="T55" i="32"/>
  <c r="D46" i="36"/>
  <c r="M71" i="32"/>
  <c r="M74" i="32" s="1"/>
  <c r="J55" i="32"/>
  <c r="W55" i="32"/>
  <c r="Y55" i="32"/>
  <c r="X56" i="32"/>
  <c r="V56" i="32"/>
  <c r="T56" i="32"/>
  <c r="AM48" i="32"/>
  <c r="AE66" i="32"/>
  <c r="AF66" i="32"/>
  <c r="CM82" i="31"/>
  <c r="AF61" i="31"/>
  <c r="AF59" i="31"/>
  <c r="AF63" i="31" s="1"/>
  <c r="CA63" i="31"/>
  <c r="Y51" i="32"/>
  <c r="Y37" i="32"/>
  <c r="Y25" i="32"/>
  <c r="Y5" i="32"/>
  <c r="Y10" i="32"/>
  <c r="Y12" i="32"/>
  <c r="Y15" i="32"/>
  <c r="CF79" i="31"/>
  <c r="CF78" i="31"/>
  <c r="CF77" i="31"/>
  <c r="G15" i="32"/>
  <c r="G14" i="32"/>
  <c r="G12" i="32"/>
  <c r="E12" i="32" s="1"/>
  <c r="G10" i="32"/>
  <c r="E10" i="32"/>
  <c r="G8" i="32"/>
  <c r="E8" i="32" s="1"/>
  <c r="G7" i="32"/>
  <c r="E7" i="32" s="1"/>
  <c r="G5" i="32"/>
  <c r="E5" i="32" s="1"/>
  <c r="G63" i="31"/>
  <c r="G61" i="32"/>
  <c r="G60" i="32"/>
  <c r="E60" i="32"/>
  <c r="G59" i="32"/>
  <c r="G58" i="32"/>
  <c r="E58" i="32" s="1"/>
  <c r="G56" i="32"/>
  <c r="G55" i="32"/>
  <c r="E55" i="32" s="1"/>
  <c r="G53" i="32"/>
  <c r="E53" i="32" s="1"/>
  <c r="G52" i="32"/>
  <c r="E52" i="32" s="1"/>
  <c r="G51" i="32"/>
  <c r="E51" i="32" s="1"/>
  <c r="G50" i="32"/>
  <c r="E50" i="32" s="1"/>
  <c r="G49" i="32"/>
  <c r="E49" i="32"/>
  <c r="E48" i="32"/>
  <c r="G47" i="32"/>
  <c r="E47" i="32" s="1"/>
  <c r="G46" i="32"/>
  <c r="E46" i="32" s="1"/>
  <c r="G45" i="32"/>
  <c r="E45" i="32" s="1"/>
  <c r="G44" i="32"/>
  <c r="E44" i="32" s="1"/>
  <c r="G43" i="32"/>
  <c r="E43" i="32" s="1"/>
  <c r="G42" i="32"/>
  <c r="E42" i="32" s="1"/>
  <c r="G39" i="32"/>
  <c r="E39" i="32"/>
  <c r="G38" i="32"/>
  <c r="E38" i="32" s="1"/>
  <c r="G37" i="32"/>
  <c r="E37" i="32"/>
  <c r="G36" i="32"/>
  <c r="E36" i="32" s="1"/>
  <c r="G35" i="32"/>
  <c r="E35" i="32" s="1"/>
  <c r="G34" i="32"/>
  <c r="E34" i="32" s="1"/>
  <c r="G33" i="32"/>
  <c r="E33" i="32" s="1"/>
  <c r="G32" i="32"/>
  <c r="E32" i="32" s="1"/>
  <c r="G31" i="32"/>
  <c r="E31" i="32"/>
  <c r="G30" i="32"/>
  <c r="E30" i="32" s="1"/>
  <c r="G29" i="32"/>
  <c r="E29" i="32" s="1"/>
  <c r="E27" i="32"/>
  <c r="G26" i="32"/>
  <c r="E26" i="32" s="1"/>
  <c r="G25" i="32"/>
  <c r="E25" i="32"/>
  <c r="G24" i="32"/>
  <c r="E24" i="32" s="1"/>
  <c r="G23" i="32"/>
  <c r="E23" i="32" s="1"/>
  <c r="G22" i="32"/>
  <c r="E22" i="32" s="1"/>
  <c r="G21" i="32"/>
  <c r="E21" i="32" s="1"/>
  <c r="G20" i="32"/>
  <c r="G19" i="32"/>
  <c r="E19" i="32"/>
  <c r="G18" i="32"/>
  <c r="E18" i="32" s="1"/>
  <c r="G17" i="32"/>
  <c r="E17" i="32"/>
  <c r="CN82" i="31"/>
  <c r="CO82" i="31" s="1"/>
  <c r="CO81" i="31"/>
  <c r="CP81" i="31"/>
  <c r="CP82" i="31"/>
  <c r="CO80" i="31"/>
  <c r="CP80" i="31" s="1"/>
  <c r="J65" i="32"/>
  <c r="I68" i="32"/>
  <c r="I67" i="32"/>
  <c r="I66" i="32"/>
  <c r="I65" i="32"/>
  <c r="H68" i="32"/>
  <c r="H67" i="32"/>
  <c r="H65" i="32"/>
  <c r="AC65" i="32" s="1"/>
  <c r="Y68" i="32"/>
  <c r="W68" i="32"/>
  <c r="V68" i="32"/>
  <c r="U68" i="32"/>
  <c r="T68" i="32"/>
  <c r="S68" i="32"/>
  <c r="R68" i="32"/>
  <c r="Q68" i="32"/>
  <c r="P68" i="32"/>
  <c r="O68" i="32"/>
  <c r="M68" i="32"/>
  <c r="L68" i="32"/>
  <c r="K68" i="32"/>
  <c r="J68" i="32"/>
  <c r="Y67" i="32"/>
  <c r="W67" i="32"/>
  <c r="V67" i="32"/>
  <c r="U67" i="32"/>
  <c r="T67" i="32"/>
  <c r="S67" i="32"/>
  <c r="R67" i="32"/>
  <c r="Q67" i="32"/>
  <c r="P67" i="32"/>
  <c r="O67" i="32"/>
  <c r="M67" i="32"/>
  <c r="L67" i="32"/>
  <c r="K67" i="32"/>
  <c r="J67" i="32"/>
  <c r="Y66" i="32"/>
  <c r="W66" i="32"/>
  <c r="V66" i="32"/>
  <c r="U66" i="32"/>
  <c r="T66" i="32"/>
  <c r="S66" i="32"/>
  <c r="R66" i="32"/>
  <c r="Q66" i="32"/>
  <c r="P66" i="32"/>
  <c r="O66" i="32"/>
  <c r="M66" i="32"/>
  <c r="L66" i="32"/>
  <c r="K66" i="32"/>
  <c r="J66" i="32"/>
  <c r="V65" i="32"/>
  <c r="W65" i="32"/>
  <c r="AD68" i="32"/>
  <c r="AB68" i="32"/>
  <c r="AA68" i="32"/>
  <c r="AD67" i="32"/>
  <c r="AB67" i="32"/>
  <c r="AA67" i="32"/>
  <c r="AD66" i="32"/>
  <c r="AD65" i="32"/>
  <c r="Y65" i="32"/>
  <c r="U65" i="32"/>
  <c r="T65" i="32"/>
  <c r="S65" i="32"/>
  <c r="R65" i="32"/>
  <c r="Q65" i="32"/>
  <c r="P65" i="32"/>
  <c r="O65" i="32"/>
  <c r="M65" i="32"/>
  <c r="L65" i="32"/>
  <c r="K65" i="32"/>
  <c r="AN72" i="31"/>
  <c r="AI72" i="31"/>
  <c r="X72" i="31"/>
  <c r="AM81" i="32"/>
  <c r="AM80" i="32"/>
  <c r="AM79" i="32"/>
  <c r="AL81" i="32"/>
  <c r="AN81" i="32" s="1"/>
  <c r="AO81" i="32" s="1"/>
  <c r="AL80" i="32"/>
  <c r="AN80" i="32"/>
  <c r="AL79" i="32"/>
  <c r="CO79" i="31"/>
  <c r="AE58" i="32"/>
  <c r="AE61" i="32"/>
  <c r="AE60" i="32"/>
  <c r="AE59" i="32"/>
  <c r="AE56" i="32"/>
  <c r="AM50" i="32"/>
  <c r="AE55" i="32"/>
  <c r="AM49" i="32" s="1"/>
  <c r="AE53" i="32"/>
  <c r="AE52" i="32"/>
  <c r="AE51" i="32"/>
  <c r="AE50" i="32"/>
  <c r="AE48" i="32"/>
  <c r="AE47" i="32"/>
  <c r="AE45" i="32"/>
  <c r="AE44" i="32"/>
  <c r="AE43" i="32"/>
  <c r="AE42" i="32"/>
  <c r="AE39" i="32"/>
  <c r="AE38" i="32"/>
  <c r="AE37" i="32"/>
  <c r="AE35" i="32"/>
  <c r="AE33" i="32"/>
  <c r="AE32" i="32"/>
  <c r="AE31" i="32"/>
  <c r="AE30" i="32"/>
  <c r="AE29" i="32"/>
  <c r="AE15" i="32"/>
  <c r="AE7" i="32"/>
  <c r="AE5" i="32"/>
  <c r="AM51" i="32"/>
  <c r="CH5" i="31"/>
  <c r="AF5" i="32" s="1"/>
  <c r="CH61" i="31"/>
  <c r="AF61" i="32"/>
  <c r="CH60" i="31"/>
  <c r="AF60" i="32" s="1"/>
  <c r="CH59" i="31"/>
  <c r="AF59" i="32"/>
  <c r="CH58" i="31"/>
  <c r="CH56" i="31"/>
  <c r="AF56" i="32"/>
  <c r="CH55" i="31"/>
  <c r="CI55" i="31" s="1"/>
  <c r="CH53" i="31"/>
  <c r="AF53" i="32" s="1"/>
  <c r="CH52" i="31"/>
  <c r="CI52" i="31"/>
  <c r="CH51" i="31"/>
  <c r="AF51" i="32" s="1"/>
  <c r="CH50" i="31"/>
  <c r="CI50" i="31"/>
  <c r="CH47" i="31"/>
  <c r="AF47" i="32" s="1"/>
  <c r="CH44" i="31"/>
  <c r="AF44" i="32"/>
  <c r="CH43" i="31"/>
  <c r="CI43" i="31" s="1"/>
  <c r="CH42" i="31"/>
  <c r="AF42" i="32"/>
  <c r="CH39" i="31"/>
  <c r="AF39" i="32" s="1"/>
  <c r="CH38" i="31"/>
  <c r="AF38" i="32"/>
  <c r="CH37" i="31"/>
  <c r="AF37" i="32" s="1"/>
  <c r="CH35" i="31"/>
  <c r="CH34" i="31"/>
  <c r="CI34" i="31" s="1"/>
  <c r="CH33" i="31"/>
  <c r="CI33" i="31"/>
  <c r="CH30" i="31"/>
  <c r="CH29" i="31"/>
  <c r="AF29" i="32"/>
  <c r="CH15" i="31"/>
  <c r="AF15" i="32" s="1"/>
  <c r="R77" i="32"/>
  <c r="BD77" i="31"/>
  <c r="Q77" i="32"/>
  <c r="AY77" i="31" s="1"/>
  <c r="Y72" i="32"/>
  <c r="BX72" i="31"/>
  <c r="W72" i="32"/>
  <c r="BR72" i="31" s="1"/>
  <c r="V72" i="32"/>
  <c r="BN72" i="31" s="1"/>
  <c r="T72" i="32"/>
  <c r="BI72" i="31" s="1"/>
  <c r="P72" i="32"/>
  <c r="AU72" i="31" s="1"/>
  <c r="O72" i="32"/>
  <c r="AQ72" i="31"/>
  <c r="M72" i="32"/>
  <c r="Z72" i="31" s="1"/>
  <c r="U72" i="31"/>
  <c r="J72" i="32"/>
  <c r="I72" i="32"/>
  <c r="I72" i="31" s="1"/>
  <c r="H72" i="31"/>
  <c r="F3" i="51"/>
  <c r="F4" i="51"/>
  <c r="F5" i="51"/>
  <c r="F10" i="51"/>
  <c r="C5" i="51"/>
  <c r="D13" i="51"/>
  <c r="E11" i="51" s="1"/>
  <c r="B13" i="51"/>
  <c r="C12" i="51" s="1"/>
  <c r="F12" i="51"/>
  <c r="F11" i="51"/>
  <c r="D6" i="51"/>
  <c r="E5" i="51" s="1"/>
  <c r="B6" i="51"/>
  <c r="C4" i="51" s="1"/>
  <c r="CE14" i="31"/>
  <c r="BM63" i="31"/>
  <c r="D34" i="42"/>
  <c r="D46" i="42"/>
  <c r="R71" i="32" s="1"/>
  <c r="R74" i="32" s="1"/>
  <c r="N39" i="42"/>
  <c r="D45" i="37"/>
  <c r="J71" i="32" s="1"/>
  <c r="J74" i="32" s="1"/>
  <c r="D10" i="50"/>
  <c r="Y70" i="32"/>
  <c r="W70" i="32"/>
  <c r="BR70" i="31" s="1"/>
  <c r="V70" i="32"/>
  <c r="BN70" i="31" s="1"/>
  <c r="T70" i="32"/>
  <c r="BI70" i="31" s="1"/>
  <c r="AI70" i="31"/>
  <c r="O70" i="32"/>
  <c r="AQ70" i="31" s="1"/>
  <c r="P70" i="32"/>
  <c r="AU70" i="31" s="1"/>
  <c r="D10" i="47"/>
  <c r="W73" i="32"/>
  <c r="BR73" i="31"/>
  <c r="D10" i="46"/>
  <c r="Y73" i="32" s="1"/>
  <c r="D45" i="47"/>
  <c r="W71" i="32"/>
  <c r="D46" i="46"/>
  <c r="Y71" i="32" s="1"/>
  <c r="BX71" i="31" s="1"/>
  <c r="D45" i="45"/>
  <c r="V71" i="32" s="1"/>
  <c r="D10" i="45"/>
  <c r="V73" i="32"/>
  <c r="BN73" i="31"/>
  <c r="D44" i="48"/>
  <c r="T71" i="32" s="1"/>
  <c r="D45" i="44"/>
  <c r="P71" i="32"/>
  <c r="D10" i="44"/>
  <c r="P73" i="32" s="1"/>
  <c r="AU73" i="31" s="1"/>
  <c r="D10" i="43"/>
  <c r="D45" i="43"/>
  <c r="O71" i="32" s="1"/>
  <c r="D10" i="37"/>
  <c r="J73" i="32" s="1"/>
  <c r="P73" i="31"/>
  <c r="D45" i="38"/>
  <c r="D10" i="38"/>
  <c r="K73" i="32" s="1"/>
  <c r="D45" i="41"/>
  <c r="S71" i="32"/>
  <c r="D10" i="41"/>
  <c r="S73" i="32" s="1"/>
  <c r="S77" i="32" s="1"/>
  <c r="AI77" i="31" s="1"/>
  <c r="N24" i="42"/>
  <c r="N15" i="42"/>
  <c r="N32" i="42"/>
  <c r="N46" i="42" s="1"/>
  <c r="Q71" i="32" s="1"/>
  <c r="D23" i="42"/>
  <c r="D13" i="42"/>
  <c r="L71" i="32"/>
  <c r="X71" i="31" s="1"/>
  <c r="O73" i="32"/>
  <c r="M70" i="32"/>
  <c r="L70" i="32"/>
  <c r="X70" i="31" s="1"/>
  <c r="K70" i="32"/>
  <c r="U70" i="31" s="1"/>
  <c r="J70" i="32"/>
  <c r="P70" i="31" s="1"/>
  <c r="I70" i="32"/>
  <c r="H70" i="32"/>
  <c r="H70" i="31" s="1"/>
  <c r="AB74" i="32"/>
  <c r="CG49" i="31"/>
  <c r="CH49" i="31" s="1"/>
  <c r="CG46" i="31"/>
  <c r="CH46" i="31" s="1"/>
  <c r="Z34" i="32"/>
  <c r="Y34" i="32"/>
  <c r="X34" i="32"/>
  <c r="W34" i="32"/>
  <c r="V34" i="32"/>
  <c r="U34" i="32"/>
  <c r="T34" i="32"/>
  <c r="S34" i="32"/>
  <c r="R34" i="32"/>
  <c r="Q34" i="32"/>
  <c r="P34" i="32"/>
  <c r="M34" i="32"/>
  <c r="L34" i="32"/>
  <c r="K34" i="32"/>
  <c r="J34" i="32"/>
  <c r="I34" i="32"/>
  <c r="H34" i="32"/>
  <c r="Z33" i="32"/>
  <c r="Y33" i="32"/>
  <c r="X33" i="32"/>
  <c r="W33" i="32"/>
  <c r="V33" i="32"/>
  <c r="U33" i="32"/>
  <c r="T33" i="32"/>
  <c r="S33" i="32"/>
  <c r="R33" i="32"/>
  <c r="Q33" i="32"/>
  <c r="P33" i="32"/>
  <c r="O33" i="32"/>
  <c r="M33" i="32"/>
  <c r="L33" i="32"/>
  <c r="K33" i="32"/>
  <c r="J33" i="32"/>
  <c r="I33" i="32"/>
  <c r="H33" i="32"/>
  <c r="Z32" i="32"/>
  <c r="Y32" i="32"/>
  <c r="X32" i="32"/>
  <c r="W32" i="32"/>
  <c r="V32" i="32"/>
  <c r="U32" i="32"/>
  <c r="T32" i="32"/>
  <c r="S32" i="32"/>
  <c r="R32" i="32"/>
  <c r="Q32" i="32"/>
  <c r="P32" i="32"/>
  <c r="M32" i="32"/>
  <c r="L32" i="32"/>
  <c r="K32" i="32"/>
  <c r="J32" i="32"/>
  <c r="I32" i="32"/>
  <c r="H32" i="32"/>
  <c r="CI42" i="31"/>
  <c r="BT63" i="31"/>
  <c r="BP63" i="31"/>
  <c r="BK63" i="31"/>
  <c r="AW63" i="31"/>
  <c r="AS63" i="31"/>
  <c r="AB63" i="31"/>
  <c r="M60" i="32"/>
  <c r="M58" i="32"/>
  <c r="M56" i="32"/>
  <c r="M55" i="32"/>
  <c r="M53" i="32"/>
  <c r="M52" i="32"/>
  <c r="M51" i="32"/>
  <c r="M50" i="32"/>
  <c r="M49" i="32"/>
  <c r="M48" i="32"/>
  <c r="M47" i="32"/>
  <c r="M46" i="32"/>
  <c r="M45" i="32"/>
  <c r="M44" i="32"/>
  <c r="M43" i="32"/>
  <c r="M42" i="32"/>
  <c r="M39" i="32"/>
  <c r="M38" i="32"/>
  <c r="M37" i="32"/>
  <c r="M36" i="32"/>
  <c r="M35" i="32"/>
  <c r="M31" i="32"/>
  <c r="M30" i="32"/>
  <c r="M29" i="32"/>
  <c r="M27" i="32"/>
  <c r="M26" i="32"/>
  <c r="M25" i="32"/>
  <c r="M24" i="32"/>
  <c r="M23" i="32"/>
  <c r="M22" i="32"/>
  <c r="M21" i="32"/>
  <c r="M20" i="32"/>
  <c r="M19" i="32"/>
  <c r="M18" i="32"/>
  <c r="M17" i="32"/>
  <c r="M15" i="32"/>
  <c r="M14" i="32"/>
  <c r="M12" i="32"/>
  <c r="I15" i="32"/>
  <c r="I14" i="32"/>
  <c r="I12" i="32"/>
  <c r="K63" i="31"/>
  <c r="Z56" i="32"/>
  <c r="Y56" i="32"/>
  <c r="W56" i="32"/>
  <c r="U56" i="32"/>
  <c r="S56" i="32"/>
  <c r="R56" i="32"/>
  <c r="Q56" i="32"/>
  <c r="P56" i="32"/>
  <c r="O56" i="32"/>
  <c r="L56" i="32"/>
  <c r="K56" i="32"/>
  <c r="J56" i="32"/>
  <c r="I56" i="32"/>
  <c r="H56" i="32"/>
  <c r="AE26" i="32"/>
  <c r="CH25" i="31"/>
  <c r="AE25" i="32"/>
  <c r="AE23" i="32"/>
  <c r="CH22" i="31"/>
  <c r="AE22" i="32"/>
  <c r="AE19" i="32"/>
  <c r="CH20" i="31"/>
  <c r="AE20" i="32"/>
  <c r="D9" i="48"/>
  <c r="T73" i="32" s="1"/>
  <c r="BI73" i="31" s="1"/>
  <c r="D45" i="40"/>
  <c r="H71" i="32" s="1"/>
  <c r="D45" i="39"/>
  <c r="D10" i="39"/>
  <c r="L73" i="32" s="1"/>
  <c r="X73" i="31" s="1"/>
  <c r="L74" i="32"/>
  <c r="X74" i="31" s="1"/>
  <c r="D10" i="40"/>
  <c r="H73" i="32" s="1"/>
  <c r="D10" i="36"/>
  <c r="M73" i="32"/>
  <c r="M77" i="32" s="1"/>
  <c r="I71" i="32"/>
  <c r="D10" i="35"/>
  <c r="I73" i="32" s="1"/>
  <c r="Z61" i="32"/>
  <c r="Y61" i="32"/>
  <c r="X61" i="32"/>
  <c r="W61" i="32"/>
  <c r="V61" i="32"/>
  <c r="U61" i="32"/>
  <c r="T61" i="32"/>
  <c r="P61" i="32"/>
  <c r="O61" i="32"/>
  <c r="L61" i="32"/>
  <c r="K61" i="32"/>
  <c r="H61" i="32"/>
  <c r="Z60" i="32"/>
  <c r="Y60" i="32"/>
  <c r="X60" i="32"/>
  <c r="W60" i="32"/>
  <c r="V60" i="32"/>
  <c r="U60" i="32"/>
  <c r="T60" i="32"/>
  <c r="S60" i="32"/>
  <c r="R60" i="32"/>
  <c r="Q60" i="32"/>
  <c r="P60" i="32"/>
  <c r="O60" i="32"/>
  <c r="L60" i="32"/>
  <c r="K60" i="32"/>
  <c r="J60" i="32"/>
  <c r="I60" i="32"/>
  <c r="H60" i="32"/>
  <c r="Z59" i="32"/>
  <c r="Y59" i="32"/>
  <c r="X59" i="32"/>
  <c r="W59" i="32"/>
  <c r="V59" i="32"/>
  <c r="U59" i="32"/>
  <c r="T59" i="32"/>
  <c r="P59" i="32"/>
  <c r="O59" i="32"/>
  <c r="L59" i="32"/>
  <c r="K59" i="32"/>
  <c r="H59" i="32"/>
  <c r="Z58" i="32"/>
  <c r="Y58" i="32"/>
  <c r="X58" i="32"/>
  <c r="W58" i="32"/>
  <c r="V58" i="32"/>
  <c r="U58" i="32"/>
  <c r="T58" i="32"/>
  <c r="S58" i="32"/>
  <c r="R58" i="32"/>
  <c r="Q58" i="32"/>
  <c r="P58" i="32"/>
  <c r="O58" i="32"/>
  <c r="L58" i="32"/>
  <c r="K58" i="32"/>
  <c r="J58" i="32"/>
  <c r="I58" i="32"/>
  <c r="H58" i="32"/>
  <c r="Z55" i="32"/>
  <c r="X55" i="32"/>
  <c r="S55" i="32"/>
  <c r="R55" i="32"/>
  <c r="Q55" i="32"/>
  <c r="P55" i="32"/>
  <c r="O55" i="32"/>
  <c r="L55" i="32"/>
  <c r="K55" i="32"/>
  <c r="I55" i="32"/>
  <c r="H55" i="32"/>
  <c r="Z53" i="32"/>
  <c r="Y53" i="32"/>
  <c r="X53" i="32"/>
  <c r="W53" i="32"/>
  <c r="V53" i="32"/>
  <c r="U53" i="32"/>
  <c r="T53" i="32"/>
  <c r="S53" i="32"/>
  <c r="R53" i="32"/>
  <c r="Q53" i="32"/>
  <c r="P53" i="32"/>
  <c r="O53" i="32"/>
  <c r="L53" i="32"/>
  <c r="K53" i="32"/>
  <c r="J53" i="32"/>
  <c r="I53" i="32"/>
  <c r="H53" i="32"/>
  <c r="Z52" i="32"/>
  <c r="Y52" i="32"/>
  <c r="X52" i="32"/>
  <c r="W52" i="32"/>
  <c r="V52" i="32"/>
  <c r="U52" i="32"/>
  <c r="T52" i="32"/>
  <c r="S52" i="32"/>
  <c r="R52" i="32"/>
  <c r="Q52" i="32"/>
  <c r="P52" i="32"/>
  <c r="O52" i="32"/>
  <c r="L52" i="32"/>
  <c r="K52" i="32"/>
  <c r="J52" i="32"/>
  <c r="I52" i="32"/>
  <c r="H52" i="32"/>
  <c r="Z51" i="32"/>
  <c r="X51" i="32"/>
  <c r="W51" i="32"/>
  <c r="V51" i="32"/>
  <c r="U51" i="32"/>
  <c r="T51" i="32"/>
  <c r="S51" i="32"/>
  <c r="R51" i="32"/>
  <c r="Q51" i="32"/>
  <c r="P51" i="32"/>
  <c r="O51" i="32"/>
  <c r="L51" i="32"/>
  <c r="K51" i="32"/>
  <c r="J51" i="32"/>
  <c r="I51" i="32"/>
  <c r="H51" i="32"/>
  <c r="Z50" i="32"/>
  <c r="Y50" i="32"/>
  <c r="X50" i="32"/>
  <c r="W50" i="32"/>
  <c r="V50" i="32"/>
  <c r="U50" i="32"/>
  <c r="T50" i="32"/>
  <c r="S50" i="32"/>
  <c r="R50" i="32"/>
  <c r="Q50" i="32"/>
  <c r="P50" i="32"/>
  <c r="O50" i="32"/>
  <c r="L50" i="32"/>
  <c r="K50" i="32"/>
  <c r="J50" i="32"/>
  <c r="I50" i="32"/>
  <c r="H50" i="32"/>
  <c r="Z49" i="32"/>
  <c r="Y49" i="32"/>
  <c r="X49" i="32"/>
  <c r="W49" i="32"/>
  <c r="V49" i="32"/>
  <c r="U49" i="32"/>
  <c r="T49" i="32"/>
  <c r="S49" i="32"/>
  <c r="R49" i="32"/>
  <c r="Q49" i="32"/>
  <c r="P49" i="32"/>
  <c r="O49" i="32"/>
  <c r="L49" i="32"/>
  <c r="K49" i="32"/>
  <c r="J49" i="32"/>
  <c r="I49" i="32"/>
  <c r="H49" i="32"/>
  <c r="Z48" i="32"/>
  <c r="Y48" i="32"/>
  <c r="X48" i="32"/>
  <c r="W48" i="32"/>
  <c r="V48" i="32"/>
  <c r="U48" i="32"/>
  <c r="T48" i="32"/>
  <c r="S48" i="32"/>
  <c r="R48" i="32"/>
  <c r="Q48" i="32"/>
  <c r="P48" i="32"/>
  <c r="O48" i="32"/>
  <c r="L48" i="32"/>
  <c r="K48" i="32"/>
  <c r="J48" i="32"/>
  <c r="I48" i="32"/>
  <c r="H48" i="32"/>
  <c r="Z47" i="32"/>
  <c r="Y47" i="32"/>
  <c r="X47" i="32"/>
  <c r="W47" i="32"/>
  <c r="V47" i="32"/>
  <c r="U47" i="32"/>
  <c r="T47" i="32"/>
  <c r="S47" i="32"/>
  <c r="R47" i="32"/>
  <c r="Q47" i="32"/>
  <c r="P47" i="32"/>
  <c r="O47" i="32"/>
  <c r="L47" i="32"/>
  <c r="K47" i="32"/>
  <c r="J47" i="32"/>
  <c r="I47" i="32"/>
  <c r="H47" i="32"/>
  <c r="Z46" i="32"/>
  <c r="Y46" i="32"/>
  <c r="X46" i="32"/>
  <c r="W46" i="32"/>
  <c r="V46" i="32"/>
  <c r="U46" i="32"/>
  <c r="T46" i="32"/>
  <c r="S46" i="32"/>
  <c r="R46" i="32"/>
  <c r="Q46" i="32"/>
  <c r="P46" i="32"/>
  <c r="O46" i="32"/>
  <c r="L46" i="32"/>
  <c r="K46" i="32"/>
  <c r="J46" i="32"/>
  <c r="I46" i="32"/>
  <c r="H46" i="32"/>
  <c r="Z45" i="32"/>
  <c r="Y45" i="32"/>
  <c r="X45" i="32"/>
  <c r="W45" i="32"/>
  <c r="V45" i="32"/>
  <c r="U45" i="32"/>
  <c r="T45" i="32"/>
  <c r="S45" i="32"/>
  <c r="R45" i="32"/>
  <c r="Q45" i="32"/>
  <c r="P45" i="32"/>
  <c r="O45" i="32"/>
  <c r="L45" i="32"/>
  <c r="K45" i="32"/>
  <c r="J45" i="32"/>
  <c r="I45" i="32"/>
  <c r="H45" i="32"/>
  <c r="Z44" i="32"/>
  <c r="Y44" i="32"/>
  <c r="X44" i="32"/>
  <c r="W44" i="32"/>
  <c r="V44" i="32"/>
  <c r="U44" i="32"/>
  <c r="T44" i="32"/>
  <c r="S44" i="32"/>
  <c r="R44" i="32"/>
  <c r="Q44" i="32"/>
  <c r="P44" i="32"/>
  <c r="O44" i="32"/>
  <c r="L44" i="32"/>
  <c r="K44" i="32"/>
  <c r="J44" i="32"/>
  <c r="I44" i="32"/>
  <c r="H44" i="32"/>
  <c r="Z43" i="32"/>
  <c r="Y43" i="32"/>
  <c r="X43" i="32"/>
  <c r="W43" i="32"/>
  <c r="V43" i="32"/>
  <c r="U43" i="32"/>
  <c r="T43" i="32"/>
  <c r="S43" i="32"/>
  <c r="R43" i="32"/>
  <c r="Q43" i="32"/>
  <c r="P43" i="32"/>
  <c r="O43" i="32"/>
  <c r="L43" i="32"/>
  <c r="K43" i="32"/>
  <c r="J43" i="32"/>
  <c r="I43" i="32"/>
  <c r="H43" i="32"/>
  <c r="Z42" i="32"/>
  <c r="Y42" i="32"/>
  <c r="X42" i="32"/>
  <c r="W42" i="32"/>
  <c r="V42" i="32"/>
  <c r="U42" i="32"/>
  <c r="T42" i="32"/>
  <c r="S42" i="32"/>
  <c r="R42" i="32"/>
  <c r="Q42" i="32"/>
  <c r="P42" i="32"/>
  <c r="O42" i="32"/>
  <c r="L42" i="32"/>
  <c r="K42" i="32"/>
  <c r="J42" i="32"/>
  <c r="I42" i="32"/>
  <c r="H42" i="32"/>
  <c r="Z39" i="32"/>
  <c r="Y39" i="32"/>
  <c r="X39" i="32"/>
  <c r="W39" i="32"/>
  <c r="V39" i="32"/>
  <c r="U39" i="32"/>
  <c r="T39" i="32"/>
  <c r="S39" i="32"/>
  <c r="R39" i="32"/>
  <c r="Q39" i="32"/>
  <c r="P39" i="32"/>
  <c r="O39" i="32"/>
  <c r="L39" i="32"/>
  <c r="K39" i="32"/>
  <c r="J39" i="32"/>
  <c r="I39" i="32"/>
  <c r="H39" i="32"/>
  <c r="Z38" i="32"/>
  <c r="Y38" i="32"/>
  <c r="X38" i="32"/>
  <c r="W38" i="32"/>
  <c r="V38" i="32"/>
  <c r="U38" i="32"/>
  <c r="T38" i="32"/>
  <c r="S38" i="32"/>
  <c r="R38" i="32"/>
  <c r="Q38" i="32"/>
  <c r="P38" i="32"/>
  <c r="O38" i="32"/>
  <c r="L38" i="32"/>
  <c r="K38" i="32"/>
  <c r="J38" i="32"/>
  <c r="I38" i="32"/>
  <c r="H38" i="32"/>
  <c r="Z37" i="32"/>
  <c r="X37" i="32"/>
  <c r="W37" i="32"/>
  <c r="V37" i="32"/>
  <c r="U37" i="32"/>
  <c r="T37" i="32"/>
  <c r="S37" i="32"/>
  <c r="R37" i="32"/>
  <c r="Q37" i="32"/>
  <c r="P37" i="32"/>
  <c r="O37" i="32"/>
  <c r="L37" i="32"/>
  <c r="K37" i="32"/>
  <c r="J37" i="32"/>
  <c r="I37" i="32"/>
  <c r="H37" i="32"/>
  <c r="Z36" i="32"/>
  <c r="Y36" i="32"/>
  <c r="X36" i="32"/>
  <c r="W36" i="32"/>
  <c r="V36" i="32"/>
  <c r="U36" i="32"/>
  <c r="T36" i="32"/>
  <c r="S36" i="32"/>
  <c r="R36" i="32"/>
  <c r="Q36" i="32"/>
  <c r="P36" i="32"/>
  <c r="O36" i="32"/>
  <c r="L36" i="32"/>
  <c r="K36" i="32"/>
  <c r="J36" i="32"/>
  <c r="I36" i="32"/>
  <c r="H36" i="32"/>
  <c r="Z35" i="32"/>
  <c r="Y35" i="32"/>
  <c r="X35" i="32"/>
  <c r="W35" i="32"/>
  <c r="V35" i="32"/>
  <c r="U35" i="32"/>
  <c r="T35" i="32"/>
  <c r="S35" i="32"/>
  <c r="R35" i="32"/>
  <c r="Q35" i="32"/>
  <c r="P35" i="32"/>
  <c r="O35" i="32"/>
  <c r="L35" i="32"/>
  <c r="K35" i="32"/>
  <c r="J35" i="32"/>
  <c r="I35" i="32"/>
  <c r="H35" i="32"/>
  <c r="Z31" i="32"/>
  <c r="Y31" i="32"/>
  <c r="X31" i="32"/>
  <c r="W31" i="32"/>
  <c r="V31" i="32"/>
  <c r="U31" i="32"/>
  <c r="T31" i="32"/>
  <c r="S31" i="32"/>
  <c r="R31" i="32"/>
  <c r="Q31" i="32"/>
  <c r="P31" i="32"/>
  <c r="O31" i="32"/>
  <c r="L31" i="32"/>
  <c r="K31" i="32"/>
  <c r="J31" i="32"/>
  <c r="I31" i="32"/>
  <c r="H31" i="32"/>
  <c r="Z30" i="32"/>
  <c r="Y30" i="32"/>
  <c r="X30" i="32"/>
  <c r="W30" i="32"/>
  <c r="V30" i="32"/>
  <c r="U30" i="32"/>
  <c r="T30" i="32"/>
  <c r="S30" i="32"/>
  <c r="R30" i="32"/>
  <c r="Q30" i="32"/>
  <c r="P30" i="32"/>
  <c r="O30" i="32"/>
  <c r="L30" i="32"/>
  <c r="K30" i="32"/>
  <c r="J30" i="32"/>
  <c r="I30" i="32"/>
  <c r="H30" i="32"/>
  <c r="Z29" i="32"/>
  <c r="Y29" i="32"/>
  <c r="X29" i="32"/>
  <c r="W29" i="32"/>
  <c r="V29" i="32"/>
  <c r="U29" i="32"/>
  <c r="T29" i="32"/>
  <c r="S29" i="32"/>
  <c r="R29" i="32"/>
  <c r="Q29" i="32"/>
  <c r="P29" i="32"/>
  <c r="O29" i="32"/>
  <c r="L29" i="32"/>
  <c r="K29" i="32"/>
  <c r="J29" i="32"/>
  <c r="I29" i="32"/>
  <c r="H29" i="32"/>
  <c r="Z15" i="32"/>
  <c r="X15" i="32"/>
  <c r="W15" i="32"/>
  <c r="V15" i="32"/>
  <c r="U15" i="32"/>
  <c r="T15" i="32"/>
  <c r="S15" i="32"/>
  <c r="R15" i="32"/>
  <c r="Q15" i="32"/>
  <c r="P15" i="32"/>
  <c r="O15" i="32"/>
  <c r="L15" i="32"/>
  <c r="K15" i="32"/>
  <c r="J15" i="32"/>
  <c r="H15" i="32"/>
  <c r="Z5" i="32"/>
  <c r="X5" i="32"/>
  <c r="W5" i="32"/>
  <c r="V5" i="32"/>
  <c r="U5" i="32"/>
  <c r="T5" i="32"/>
  <c r="S5" i="32"/>
  <c r="R5" i="32"/>
  <c r="Q5" i="32"/>
  <c r="P5" i="32"/>
  <c r="O5" i="32"/>
  <c r="M5" i="32"/>
  <c r="L5" i="32"/>
  <c r="K5" i="32"/>
  <c r="J5" i="32"/>
  <c r="H5" i="32"/>
  <c r="Z27" i="32"/>
  <c r="Y27" i="32"/>
  <c r="X27" i="32"/>
  <c r="W27" i="32"/>
  <c r="V27" i="32"/>
  <c r="U27" i="32"/>
  <c r="T27" i="32"/>
  <c r="S27" i="32"/>
  <c r="Q27" i="32"/>
  <c r="P27" i="32"/>
  <c r="O27" i="32"/>
  <c r="L27" i="32"/>
  <c r="K27" i="32"/>
  <c r="J27" i="32"/>
  <c r="I27" i="32"/>
  <c r="H27" i="32"/>
  <c r="Z26" i="32"/>
  <c r="Y26" i="32"/>
  <c r="X26" i="32"/>
  <c r="W26" i="32"/>
  <c r="V26" i="32"/>
  <c r="U26" i="32"/>
  <c r="T26" i="32"/>
  <c r="S26" i="32"/>
  <c r="R26" i="32"/>
  <c r="P26" i="32"/>
  <c r="O26" i="32"/>
  <c r="L26" i="32"/>
  <c r="K26" i="32"/>
  <c r="J26" i="32"/>
  <c r="I26" i="32"/>
  <c r="H26" i="32"/>
  <c r="Z25" i="32"/>
  <c r="X25" i="32"/>
  <c r="W25" i="32"/>
  <c r="V25" i="32"/>
  <c r="U25" i="32"/>
  <c r="T25" i="32"/>
  <c r="S25" i="32"/>
  <c r="R25" i="32"/>
  <c r="Q25" i="32"/>
  <c r="P25" i="32"/>
  <c r="O25" i="32"/>
  <c r="L25" i="32"/>
  <c r="K25" i="32"/>
  <c r="J25" i="32"/>
  <c r="I25" i="32"/>
  <c r="H25" i="32"/>
  <c r="Z24" i="32"/>
  <c r="Y24" i="32"/>
  <c r="X24" i="32"/>
  <c r="W24" i="32"/>
  <c r="V24" i="32"/>
  <c r="U24" i="32"/>
  <c r="T24" i="32"/>
  <c r="S24" i="32"/>
  <c r="R24" i="32"/>
  <c r="Q24" i="32"/>
  <c r="P24" i="32"/>
  <c r="O24" i="32"/>
  <c r="L24" i="32"/>
  <c r="K24" i="32"/>
  <c r="J24" i="32"/>
  <c r="I24" i="32"/>
  <c r="H24" i="32"/>
  <c r="Z23" i="32"/>
  <c r="Y23" i="32"/>
  <c r="X23" i="32"/>
  <c r="W23" i="32"/>
  <c r="V23" i="32"/>
  <c r="U23" i="32"/>
  <c r="T23" i="32"/>
  <c r="S23" i="32"/>
  <c r="R23" i="32"/>
  <c r="Q23" i="32"/>
  <c r="P23" i="32"/>
  <c r="O23" i="32"/>
  <c r="L23" i="32"/>
  <c r="K23" i="32"/>
  <c r="J23" i="32"/>
  <c r="I23" i="32"/>
  <c r="H23" i="32"/>
  <c r="Z22" i="32"/>
  <c r="Y22" i="32"/>
  <c r="X22" i="32"/>
  <c r="W22" i="32"/>
  <c r="V22" i="32"/>
  <c r="U22" i="32"/>
  <c r="T22" i="32"/>
  <c r="S22" i="32"/>
  <c r="R22" i="32"/>
  <c r="Q22" i="32"/>
  <c r="P22" i="32"/>
  <c r="L22" i="32"/>
  <c r="K22" i="32"/>
  <c r="J22" i="32"/>
  <c r="I22" i="32"/>
  <c r="H22" i="32"/>
  <c r="Z21" i="32"/>
  <c r="Y21" i="32"/>
  <c r="X21" i="32"/>
  <c r="W21" i="32"/>
  <c r="V21" i="32"/>
  <c r="U21" i="32"/>
  <c r="T21" i="32"/>
  <c r="S21" i="32"/>
  <c r="R21" i="32"/>
  <c r="Q21" i="32"/>
  <c r="P21" i="32"/>
  <c r="O21" i="32"/>
  <c r="L21" i="32"/>
  <c r="K21" i="32"/>
  <c r="J21" i="32"/>
  <c r="I21" i="32"/>
  <c r="H21" i="32"/>
  <c r="AC21" i="32" s="1"/>
  <c r="Z20" i="32"/>
  <c r="Y20" i="32"/>
  <c r="X20" i="32"/>
  <c r="W20" i="32"/>
  <c r="V20" i="32"/>
  <c r="U20" i="32"/>
  <c r="T20" i="32"/>
  <c r="S20" i="32"/>
  <c r="R20" i="32"/>
  <c r="Q20" i="32"/>
  <c r="O20" i="32"/>
  <c r="L20" i="32"/>
  <c r="K20" i="32"/>
  <c r="J20" i="32"/>
  <c r="I20" i="32"/>
  <c r="H20" i="32"/>
  <c r="Z19" i="32"/>
  <c r="Y19" i="32"/>
  <c r="X19" i="32"/>
  <c r="W19" i="32"/>
  <c r="V19" i="32"/>
  <c r="U19" i="32"/>
  <c r="T19" i="32"/>
  <c r="S19" i="32"/>
  <c r="R19" i="32"/>
  <c r="Q19" i="32"/>
  <c r="O19" i="32"/>
  <c r="L19" i="32"/>
  <c r="K19" i="32"/>
  <c r="J19" i="32"/>
  <c r="I19" i="32"/>
  <c r="H19" i="32"/>
  <c r="AC19" i="32" s="1"/>
  <c r="Z18" i="32"/>
  <c r="Y18" i="32"/>
  <c r="X18" i="32"/>
  <c r="W18" i="32"/>
  <c r="V18" i="32"/>
  <c r="U18" i="32"/>
  <c r="T18" i="32"/>
  <c r="S18" i="32"/>
  <c r="R18" i="32"/>
  <c r="Q18" i="32"/>
  <c r="P18" i="32"/>
  <c r="O18" i="32"/>
  <c r="L18" i="32"/>
  <c r="K18" i="32"/>
  <c r="J18" i="32"/>
  <c r="I18" i="32"/>
  <c r="H18" i="32"/>
  <c r="Y17" i="32"/>
  <c r="X17" i="32"/>
  <c r="W17" i="32"/>
  <c r="V17" i="32"/>
  <c r="U17" i="32"/>
  <c r="T17" i="32"/>
  <c r="S17" i="32"/>
  <c r="R17" i="32"/>
  <c r="Q17" i="32"/>
  <c r="P17" i="32"/>
  <c r="O17" i="32"/>
  <c r="L17" i="32"/>
  <c r="K17" i="32"/>
  <c r="J17" i="32"/>
  <c r="I17" i="32"/>
  <c r="BN89" i="31"/>
  <c r="CE10" i="31"/>
  <c r="BI89" i="31"/>
  <c r="M10" i="32"/>
  <c r="H14" i="32"/>
  <c r="H7" i="32"/>
  <c r="J7" i="32"/>
  <c r="S7" i="32"/>
  <c r="T7" i="32"/>
  <c r="U7" i="32"/>
  <c r="H8" i="32"/>
  <c r="J8" i="32"/>
  <c r="S8" i="32"/>
  <c r="T8" i="32"/>
  <c r="U8" i="32"/>
  <c r="H10" i="32"/>
  <c r="J10" i="32"/>
  <c r="S10" i="32"/>
  <c r="U10" i="32"/>
  <c r="H12" i="32"/>
  <c r="J12" i="32"/>
  <c r="K12" i="32"/>
  <c r="L12" i="32"/>
  <c r="O12" i="32"/>
  <c r="P12" i="32"/>
  <c r="Q12" i="32"/>
  <c r="R12" i="32"/>
  <c r="S12" i="32"/>
  <c r="T12" i="32"/>
  <c r="V12" i="32"/>
  <c r="W12" i="32"/>
  <c r="X12" i="32"/>
  <c r="AC13" i="32"/>
  <c r="H17" i="32"/>
  <c r="Z17" i="32"/>
  <c r="AB58" i="32"/>
  <c r="AB60" i="32"/>
  <c r="A63" i="32"/>
  <c r="B63" i="32"/>
  <c r="C63" i="32"/>
  <c r="D63" i="32"/>
  <c r="AN71" i="31"/>
  <c r="AA80" i="32"/>
  <c r="AD80" i="32"/>
  <c r="M8" i="32"/>
  <c r="J63" i="31"/>
  <c r="CE9" i="31"/>
  <c r="BX86" i="31"/>
  <c r="BY63" i="31"/>
  <c r="L61" i="31"/>
  <c r="AL61" i="31"/>
  <c r="S61" i="31"/>
  <c r="Q61" i="31"/>
  <c r="J64" i="34"/>
  <c r="D64" i="34"/>
  <c r="J63" i="34"/>
  <c r="D63" i="34"/>
  <c r="J62" i="34"/>
  <c r="J65" i="34" s="1"/>
  <c r="L65" i="34" s="1"/>
  <c r="D62" i="34"/>
  <c r="D65" i="34"/>
  <c r="F65" i="34" s="1"/>
  <c r="K59" i="34"/>
  <c r="K68" i="34" s="1"/>
  <c r="E59" i="34"/>
  <c r="E68" i="34" s="1"/>
  <c r="J55" i="34"/>
  <c r="D55" i="34"/>
  <c r="J54" i="34"/>
  <c r="D54" i="34"/>
  <c r="J53" i="34"/>
  <c r="J56" i="34" s="1"/>
  <c r="L56" i="34"/>
  <c r="D53" i="34"/>
  <c r="D56" i="34" s="1"/>
  <c r="F56" i="34" s="1"/>
  <c r="J49" i="34"/>
  <c r="D49" i="34"/>
  <c r="J48" i="34"/>
  <c r="D48" i="34"/>
  <c r="J47" i="34"/>
  <c r="J50" i="34" s="1"/>
  <c r="L50" i="34" s="1"/>
  <c r="D47" i="34"/>
  <c r="D50" i="34"/>
  <c r="F50" i="34" s="1"/>
  <c r="J43" i="34"/>
  <c r="D43" i="34"/>
  <c r="J42" i="34"/>
  <c r="J44" i="34" s="1"/>
  <c r="D42" i="34"/>
  <c r="J41" i="34"/>
  <c r="D41" i="34"/>
  <c r="J37" i="34"/>
  <c r="D37" i="34"/>
  <c r="J36" i="34"/>
  <c r="J38" i="34" s="1"/>
  <c r="L38" i="34" s="1"/>
  <c r="D36" i="34"/>
  <c r="J35" i="34"/>
  <c r="D35" i="34"/>
  <c r="D38" i="34"/>
  <c r="F38" i="34" s="1"/>
  <c r="J31" i="34"/>
  <c r="D31" i="34"/>
  <c r="J30" i="34"/>
  <c r="D30" i="34"/>
  <c r="J29" i="34"/>
  <c r="D29" i="34"/>
  <c r="D32" i="34" s="1"/>
  <c r="F32" i="34" s="1"/>
  <c r="J24" i="34"/>
  <c r="D24" i="34"/>
  <c r="J23" i="34"/>
  <c r="D23" i="34"/>
  <c r="J22" i="34"/>
  <c r="D22" i="34"/>
  <c r="D25" i="34" s="1"/>
  <c r="F25" i="34" s="1"/>
  <c r="J18" i="34"/>
  <c r="D18" i="34"/>
  <c r="J17" i="34"/>
  <c r="J19" i="34" s="1"/>
  <c r="L19" i="34" s="1"/>
  <c r="D17" i="34"/>
  <c r="P16" i="34"/>
  <c r="J16" i="34"/>
  <c r="D16" i="34"/>
  <c r="D19" i="34" s="1"/>
  <c r="F19" i="34" s="1"/>
  <c r="J12" i="34"/>
  <c r="D12" i="34"/>
  <c r="D13" i="34" s="1"/>
  <c r="F13" i="34" s="1"/>
  <c r="J11" i="34"/>
  <c r="D11" i="34"/>
  <c r="J10" i="34"/>
  <c r="J13" i="34"/>
  <c r="L13" i="34" s="1"/>
  <c r="D10" i="34"/>
  <c r="J6" i="34"/>
  <c r="D6" i="34"/>
  <c r="J5" i="34"/>
  <c r="D5" i="34"/>
  <c r="J4" i="34"/>
  <c r="J7" i="34" s="1"/>
  <c r="L7" i="34" s="1"/>
  <c r="D4" i="34"/>
  <c r="D7" i="34" s="1"/>
  <c r="E9" i="31"/>
  <c r="E7" i="31"/>
  <c r="E10" i="31"/>
  <c r="BX79" i="31"/>
  <c r="P78" i="31"/>
  <c r="P79" i="31"/>
  <c r="AI78" i="31"/>
  <c r="AI79" i="31"/>
  <c r="CF71" i="31"/>
  <c r="CF73" i="31"/>
  <c r="BR78" i="31"/>
  <c r="BR79" i="31"/>
  <c r="BN78" i="31"/>
  <c r="BN79" i="31"/>
  <c r="BI78" i="31"/>
  <c r="BI79" i="31"/>
  <c r="BD73" i="31"/>
  <c r="BD78" i="31"/>
  <c r="BD79" i="31"/>
  <c r="AY73" i="31"/>
  <c r="AY78" i="31"/>
  <c r="AY79" i="31"/>
  <c r="AU78" i="31"/>
  <c r="AU79" i="31"/>
  <c r="AQ78" i="31"/>
  <c r="AQ79" i="31"/>
  <c r="AN70" i="31"/>
  <c r="AN73" i="31"/>
  <c r="AN78" i="31"/>
  <c r="AN79" i="31"/>
  <c r="Z78" i="31"/>
  <c r="Z79" i="31"/>
  <c r="X78" i="31"/>
  <c r="X79" i="31"/>
  <c r="U78" i="31"/>
  <c r="U79" i="31"/>
  <c r="I78" i="31"/>
  <c r="I79" i="31"/>
  <c r="H79" i="31"/>
  <c r="AZ59" i="31"/>
  <c r="AZ61" i="31"/>
  <c r="AZ63" i="31" s="1"/>
  <c r="BA61" i="31"/>
  <c r="BB61" i="31"/>
  <c r="BC61" i="31"/>
  <c r="BD61" i="31"/>
  <c r="BE61" i="31"/>
  <c r="BF61" i="31"/>
  <c r="BG61" i="31"/>
  <c r="BH61" i="31"/>
  <c r="AY61" i="31"/>
  <c r="BA59" i="31"/>
  <c r="BB59" i="31"/>
  <c r="BC59" i="31"/>
  <c r="BC63" i="31" s="1"/>
  <c r="BD59" i="31"/>
  <c r="BE59" i="31"/>
  <c r="BF59" i="31"/>
  <c r="BG59" i="31"/>
  <c r="BG63" i="31" s="1"/>
  <c r="BH59" i="31"/>
  <c r="AY59" i="31"/>
  <c r="AM59" i="31"/>
  <c r="AM63" i="31" s="1"/>
  <c r="AL59" i="31"/>
  <c r="AI61" i="31"/>
  <c r="AI59" i="31"/>
  <c r="AH63" i="31"/>
  <c r="AA61" i="31"/>
  <c r="Z61" i="31"/>
  <c r="AA59" i="31"/>
  <c r="Z59" i="31"/>
  <c r="P61" i="31"/>
  <c r="R59" i="31"/>
  <c r="R63" i="31" s="1"/>
  <c r="S59" i="31"/>
  <c r="S63" i="31" s="1"/>
  <c r="Q59" i="31"/>
  <c r="Q63" i="31" s="1"/>
  <c r="P59" i="31"/>
  <c r="I61" i="31"/>
  <c r="I61" i="32" s="1"/>
  <c r="L59" i="31"/>
  <c r="M59" i="31"/>
  <c r="N59" i="31"/>
  <c r="N63" i="31" s="1"/>
  <c r="O59" i="31"/>
  <c r="O63" i="31" s="1"/>
  <c r="I59" i="31"/>
  <c r="E5" i="31"/>
  <c r="BX63" i="31"/>
  <c r="BZ63" i="31"/>
  <c r="CB63" i="31"/>
  <c r="BS63" i="31"/>
  <c r="BU63" i="31"/>
  <c r="BV63" i="31"/>
  <c r="BW63" i="31"/>
  <c r="BN63" i="31"/>
  <c r="BQ63" i="31"/>
  <c r="BI63" i="31"/>
  <c r="BL63" i="31"/>
  <c r="AX63" i="31"/>
  <c r="AT63" i="31"/>
  <c r="AN63" i="31"/>
  <c r="AO63" i="31"/>
  <c r="AP63" i="31"/>
  <c r="AJ63" i="31"/>
  <c r="AK63" i="31"/>
  <c r="AC63" i="31"/>
  <c r="AD63" i="31"/>
  <c r="AE63" i="31"/>
  <c r="AG63" i="31"/>
  <c r="X63" i="31"/>
  <c r="Y63" i="31"/>
  <c r="U63" i="31"/>
  <c r="V63" i="31"/>
  <c r="W63" i="31"/>
  <c r="T63" i="31"/>
  <c r="H63" i="31"/>
  <c r="H69" i="31" s="1"/>
  <c r="E12" i="31"/>
  <c r="E17" i="31"/>
  <c r="E18" i="31"/>
  <c r="E19" i="31"/>
  <c r="E20" i="31"/>
  <c r="E21" i="31"/>
  <c r="E22" i="31"/>
  <c r="E23" i="31"/>
  <c r="E24" i="31"/>
  <c r="E25" i="31"/>
  <c r="E26" i="31"/>
  <c r="E27" i="31"/>
  <c r="E29" i="31"/>
  <c r="E30" i="31"/>
  <c r="E31" i="31"/>
  <c r="E32" i="31"/>
  <c r="E33" i="31"/>
  <c r="E34" i="31"/>
  <c r="E35" i="31"/>
  <c r="E36" i="31"/>
  <c r="E37" i="31"/>
  <c r="E38" i="31"/>
  <c r="E39" i="31"/>
  <c r="E42" i="31"/>
  <c r="E43" i="31"/>
  <c r="E44" i="31"/>
  <c r="E45" i="31"/>
  <c r="E46" i="31"/>
  <c r="E47" i="31"/>
  <c r="E49" i="31"/>
  <c r="E50" i="31"/>
  <c r="E51" i="31"/>
  <c r="E52" i="31"/>
  <c r="E53" i="31"/>
  <c r="E56" i="31"/>
  <c r="E58" i="31"/>
  <c r="E60" i="31"/>
  <c r="B63" i="31"/>
  <c r="C63" i="31"/>
  <c r="D63" i="31"/>
  <c r="E63" i="31" s="1"/>
  <c r="D6" i="3"/>
  <c r="AC6" i="3"/>
  <c r="AD6" i="3" s="1"/>
  <c r="AC7" i="3"/>
  <c r="D8" i="3"/>
  <c r="AC8" i="3"/>
  <c r="AD8" i="3" s="1"/>
  <c r="D9" i="3"/>
  <c r="AC9" i="3"/>
  <c r="AD9" i="3" s="1"/>
  <c r="AC10" i="3"/>
  <c r="D11" i="3"/>
  <c r="AC11" i="3"/>
  <c r="AD11" i="3" s="1"/>
  <c r="D12" i="3"/>
  <c r="AC12" i="3"/>
  <c r="AD12" i="3"/>
  <c r="D13" i="3"/>
  <c r="AC13" i="3"/>
  <c r="AD13" i="3" s="1"/>
  <c r="D14" i="3"/>
  <c r="AC14" i="3"/>
  <c r="AD14" i="3" s="1"/>
  <c r="D15" i="3"/>
  <c r="AC15" i="3"/>
  <c r="AD15" i="3"/>
  <c r="D16" i="3"/>
  <c r="AC16" i="3"/>
  <c r="AD16" i="3" s="1"/>
  <c r="D17" i="3"/>
  <c r="AC17" i="3"/>
  <c r="AD17" i="3" s="1"/>
  <c r="D18" i="3"/>
  <c r="AC18" i="3"/>
  <c r="AD18" i="3"/>
  <c r="D19" i="3"/>
  <c r="AC19" i="3"/>
  <c r="AD19" i="3" s="1"/>
  <c r="D20" i="3"/>
  <c r="AC20" i="3"/>
  <c r="AD20" i="3" s="1"/>
  <c r="D21" i="3"/>
  <c r="AC21" i="3"/>
  <c r="AD21" i="3" s="1"/>
  <c r="AC22" i="3"/>
  <c r="D23" i="3"/>
  <c r="AC23" i="3"/>
  <c r="AD23" i="3" s="1"/>
  <c r="D24" i="3"/>
  <c r="AC24" i="3"/>
  <c r="AD24" i="3" s="1"/>
  <c r="D25" i="3"/>
  <c r="AC25" i="3"/>
  <c r="AD25" i="3" s="1"/>
  <c r="D26" i="3"/>
  <c r="AC26" i="3"/>
  <c r="AD26" i="3"/>
  <c r="D27" i="3"/>
  <c r="AC27" i="3"/>
  <c r="AD27" i="3" s="1"/>
  <c r="D28" i="3"/>
  <c r="AC28" i="3"/>
  <c r="AD28" i="3" s="1"/>
  <c r="D29" i="3"/>
  <c r="AC29" i="3"/>
  <c r="AD29" i="3"/>
  <c r="D30" i="3"/>
  <c r="AC30" i="3"/>
  <c r="AD30" i="3" s="1"/>
  <c r="D31" i="3"/>
  <c r="AC31" i="3"/>
  <c r="AD31" i="3" s="1"/>
  <c r="D32" i="3"/>
  <c r="AC32" i="3"/>
  <c r="AD32" i="3"/>
  <c r="D33" i="3"/>
  <c r="AC33" i="3"/>
  <c r="AD33" i="3" s="1"/>
  <c r="AC35" i="3"/>
  <c r="D36" i="3"/>
  <c r="AC36" i="3"/>
  <c r="AD36" i="3" s="1"/>
  <c r="D37" i="3"/>
  <c r="AC37" i="3"/>
  <c r="AD37" i="3" s="1"/>
  <c r="D38" i="3"/>
  <c r="AC38" i="3"/>
  <c r="AD38" i="3" s="1"/>
  <c r="D39" i="3"/>
  <c r="AC39" i="3"/>
  <c r="AD39" i="3" s="1"/>
  <c r="D40" i="3"/>
  <c r="AC40" i="3"/>
  <c r="AD40" i="3" s="1"/>
  <c r="D41" i="3"/>
  <c r="AC41" i="3"/>
  <c r="AD41" i="3" s="1"/>
  <c r="D42" i="3"/>
  <c r="AC42" i="3"/>
  <c r="AD42" i="3" s="1"/>
  <c r="D43" i="3"/>
  <c r="AC43" i="3"/>
  <c r="AD43" i="3" s="1"/>
  <c r="D44" i="3"/>
  <c r="AC44" i="3"/>
  <c r="AD44" i="3" s="1"/>
  <c r="D45" i="3"/>
  <c r="AC45" i="3"/>
  <c r="AD45" i="3"/>
  <c r="D46" i="3"/>
  <c r="AC46" i="3"/>
  <c r="AD46" i="3" s="1"/>
  <c r="D47" i="3"/>
  <c r="AC47" i="3"/>
  <c r="AD47" i="3" s="1"/>
  <c r="D48" i="3"/>
  <c r="AC48" i="3"/>
  <c r="AD48" i="3"/>
  <c r="AC49" i="3"/>
  <c r="D50" i="3"/>
  <c r="AC50" i="3"/>
  <c r="AD50" i="3"/>
  <c r="AC51" i="3"/>
  <c r="D52" i="3"/>
  <c r="AC52" i="3"/>
  <c r="AD52" i="3" s="1"/>
  <c r="D53" i="3"/>
  <c r="AC53" i="3"/>
  <c r="AD53" i="3" s="1"/>
  <c r="A55" i="3"/>
  <c r="B55" i="3"/>
  <c r="D55" i="3" s="1"/>
  <c r="C55" i="3"/>
  <c r="F55" i="3"/>
  <c r="G55" i="3"/>
  <c r="G59" i="3" s="1"/>
  <c r="H55" i="3"/>
  <c r="H59" i="3" s="1"/>
  <c r="I55" i="3"/>
  <c r="I59" i="3" s="1"/>
  <c r="J55" i="3"/>
  <c r="J59" i="3"/>
  <c r="J67" i="3" s="1"/>
  <c r="K55" i="3"/>
  <c r="K59" i="3" s="1"/>
  <c r="L55" i="3"/>
  <c r="L59" i="3" s="1"/>
  <c r="L67" i="3" s="1"/>
  <c r="M55" i="3"/>
  <c r="M59" i="3" s="1"/>
  <c r="N55" i="3"/>
  <c r="N59" i="3" s="1"/>
  <c r="O55" i="3"/>
  <c r="O59" i="3" s="1"/>
  <c r="P55" i="3"/>
  <c r="P59" i="3"/>
  <c r="P67" i="3" s="1"/>
  <c r="Q55" i="3"/>
  <c r="Q59" i="3" s="1"/>
  <c r="R55" i="3"/>
  <c r="R59" i="3" s="1"/>
  <c r="S55" i="3"/>
  <c r="S59" i="3"/>
  <c r="S67" i="3" s="1"/>
  <c r="T55" i="3"/>
  <c r="T59" i="3" s="1"/>
  <c r="T67" i="3" s="1"/>
  <c r="U55" i="3"/>
  <c r="U59" i="3" s="1"/>
  <c r="V55" i="3"/>
  <c r="V59" i="3" s="1"/>
  <c r="V63" i="3" s="1"/>
  <c r="W55" i="3"/>
  <c r="W59" i="3" s="1"/>
  <c r="W67" i="3" s="1"/>
  <c r="X55" i="3"/>
  <c r="X59" i="3"/>
  <c r="X63" i="3" s="1"/>
  <c r="Y55" i="3"/>
  <c r="Z55" i="3"/>
  <c r="Z59" i="3" s="1"/>
  <c r="Z63" i="3" s="1"/>
  <c r="AA55" i="3"/>
  <c r="AA59" i="3"/>
  <c r="AB55" i="3"/>
  <c r="AB59" i="3" s="1"/>
  <c r="AE55" i="3"/>
  <c r="AC56" i="3"/>
  <c r="AD56" i="3" s="1"/>
  <c r="AC57" i="3"/>
  <c r="AD57" i="3" s="1"/>
  <c r="AC58" i="3"/>
  <c r="AD58" i="3"/>
  <c r="Y59" i="3"/>
  <c r="Y63" i="3" s="1"/>
  <c r="AC60" i="3"/>
  <c r="AC61" i="3"/>
  <c r="AC62" i="3"/>
  <c r="AC64" i="3"/>
  <c r="AC65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E73" i="3"/>
  <c r="H73" i="3"/>
  <c r="F73" i="3"/>
  <c r="H74" i="3"/>
  <c r="H75" i="3"/>
  <c r="J32" i="34"/>
  <c r="L32" i="34" s="1"/>
  <c r="F7" i="34"/>
  <c r="D44" i="34"/>
  <c r="F44" i="34"/>
  <c r="L44" i="34"/>
  <c r="AE59" i="3"/>
  <c r="BR63" i="31"/>
  <c r="BJ63" i="31"/>
  <c r="M63" i="31"/>
  <c r="K71" i="32"/>
  <c r="U71" i="31" s="1"/>
  <c r="AQ71" i="31"/>
  <c r="I71" i="31"/>
  <c r="H77" i="31"/>
  <c r="Y77" i="32"/>
  <c r="BX77" i="31"/>
  <c r="BN71" i="31"/>
  <c r="O77" i="32"/>
  <c r="AQ77" i="31" s="1"/>
  <c r="T10" i="32"/>
  <c r="I8" i="32"/>
  <c r="CH19" i="31"/>
  <c r="CI19" i="31" s="1"/>
  <c r="CH12" i="31"/>
  <c r="AF12" i="32" s="1"/>
  <c r="CI56" i="31"/>
  <c r="CI5" i="31"/>
  <c r="CJ5" i="31" s="1"/>
  <c r="BR71" i="31"/>
  <c r="BX73" i="31"/>
  <c r="CH7" i="31"/>
  <c r="CH23" i="31"/>
  <c r="AF23" i="32" s="1"/>
  <c r="AE49" i="32"/>
  <c r="I10" i="32"/>
  <c r="CH26" i="31"/>
  <c r="CH27" i="31"/>
  <c r="AF27" i="32" s="1"/>
  <c r="AF58" i="32"/>
  <c r="AE10" i="32"/>
  <c r="CH10" i="31"/>
  <c r="CI10" i="31" s="1"/>
  <c r="CF81" i="31"/>
  <c r="V77" i="32"/>
  <c r="BN77" i="31"/>
  <c r="AM82" i="32"/>
  <c r="AF34" i="32"/>
  <c r="AF48" i="32"/>
  <c r="AF33" i="32"/>
  <c r="AF35" i="32"/>
  <c r="BX70" i="31"/>
  <c r="AA63" i="31"/>
  <c r="S59" i="32"/>
  <c r="CI37" i="31"/>
  <c r="AL63" i="31"/>
  <c r="Z77" i="31"/>
  <c r="Z70" i="31"/>
  <c r="I7" i="32"/>
  <c r="M7" i="32"/>
  <c r="BX87" i="31"/>
  <c r="H71" i="31"/>
  <c r="W74" i="32"/>
  <c r="W80" i="32"/>
  <c r="BR80" i="31" s="1"/>
  <c r="BD71" i="31"/>
  <c r="AI73" i="31"/>
  <c r="Z73" i="31"/>
  <c r="AM56" i="32"/>
  <c r="W77" i="32"/>
  <c r="BR77" i="31"/>
  <c r="AN74" i="31"/>
  <c r="O34" i="32"/>
  <c r="AQ63" i="31"/>
  <c r="P20" i="32"/>
  <c r="AR63" i="31"/>
  <c r="BX78" i="31"/>
  <c r="BR74" i="31"/>
  <c r="Y74" i="32"/>
  <c r="BX74" i="31" s="1"/>
  <c r="BI71" i="31"/>
  <c r="AU71" i="31"/>
  <c r="AN79" i="32"/>
  <c r="AF17" i="32"/>
  <c r="AF49" i="32"/>
  <c r="AE12" i="32"/>
  <c r="AM52" i="32" s="1"/>
  <c r="Y8" i="32"/>
  <c r="Y7" i="32"/>
  <c r="AU98" i="31"/>
  <c r="AL82" i="32"/>
  <c r="AN82" i="32" s="1"/>
  <c r="V74" i="32"/>
  <c r="BN74" i="31" s="1"/>
  <c r="L77" i="32"/>
  <c r="X77" i="31" s="1"/>
  <c r="O74" i="32"/>
  <c r="AQ74" i="31" s="1"/>
  <c r="H73" i="31"/>
  <c r="H74" i="32"/>
  <c r="H80" i="32" s="1"/>
  <c r="H80" i="31" s="1"/>
  <c r="AQ73" i="31"/>
  <c r="AF25" i="32"/>
  <c r="CI25" i="31"/>
  <c r="AF46" i="32"/>
  <c r="CI46" i="31"/>
  <c r="AF20" i="32"/>
  <c r="CI20" i="31"/>
  <c r="AF22" i="32"/>
  <c r="U12" i="32"/>
  <c r="U63" i="32" s="1"/>
  <c r="P19" i="32"/>
  <c r="J61" i="32"/>
  <c r="AF43" i="32"/>
  <c r="AF55" i="32"/>
  <c r="AF10" i="32"/>
  <c r="AE18" i="32"/>
  <c r="R59" i="32"/>
  <c r="BX88" i="31"/>
  <c r="AE46" i="32"/>
  <c r="AF65" i="32"/>
  <c r="CG62" i="31"/>
  <c r="CG69" i="31" s="1"/>
  <c r="CE12" i="31"/>
  <c r="CI12" i="31"/>
  <c r="BO63" i="31"/>
  <c r="BN69" i="31" s="1"/>
  <c r="V10" i="32"/>
  <c r="AV63" i="31"/>
  <c r="CI49" i="31"/>
  <c r="CI47" i="31"/>
  <c r="BF63" i="31"/>
  <c r="E20" i="32"/>
  <c r="AF50" i="32"/>
  <c r="BA63" i="31"/>
  <c r="CI51" i="31"/>
  <c r="V80" i="32"/>
  <c r="BN80" i="31" s="1"/>
  <c r="Z71" i="31"/>
  <c r="P71" i="31"/>
  <c r="CI45" i="31"/>
  <c r="AF45" i="32"/>
  <c r="CI18" i="31"/>
  <c r="AF18" i="32"/>
  <c r="AE17" i="32"/>
  <c r="AF52" i="32"/>
  <c r="AF36" i="32"/>
  <c r="AE36" i="32"/>
  <c r="AF32" i="32"/>
  <c r="AF31" i="32"/>
  <c r="CI31" i="31"/>
  <c r="CI29" i="31"/>
  <c r="AF7" i="32"/>
  <c r="AF26" i="32"/>
  <c r="AF19" i="32"/>
  <c r="J80" i="32"/>
  <c r="P80" i="31" s="1"/>
  <c r="P74" i="31"/>
  <c r="R80" i="32"/>
  <c r="BD80" i="31"/>
  <c r="BD74" i="31"/>
  <c r="O63" i="32"/>
  <c r="O69" i="32" s="1"/>
  <c r="AO80" i="32"/>
  <c r="AO82" i="32"/>
  <c r="M80" i="32" l="1"/>
  <c r="Z80" i="31" s="1"/>
  <c r="Z74" i="31"/>
  <c r="AY71" i="31"/>
  <c r="Q74" i="32"/>
  <c r="F59" i="34"/>
  <c r="F68" i="34" s="1"/>
  <c r="O80" i="32"/>
  <c r="AQ80" i="31" s="1"/>
  <c r="Q59" i="32"/>
  <c r="R86" i="32" s="1"/>
  <c r="AY63" i="31"/>
  <c r="S74" i="32"/>
  <c r="AI71" i="31"/>
  <c r="AF30" i="32"/>
  <c r="CI30" i="31"/>
  <c r="L80" i="32"/>
  <c r="X80" i="31" s="1"/>
  <c r="T74" i="32"/>
  <c r="P77" i="32"/>
  <c r="AU77" i="31" s="1"/>
  <c r="CE71" i="31"/>
  <c r="M61" i="32"/>
  <c r="S61" i="32"/>
  <c r="S63" i="32" s="1"/>
  <c r="S69" i="32" s="1"/>
  <c r="S81" i="32" s="1"/>
  <c r="AI81" i="31" s="1"/>
  <c r="AI63" i="31"/>
  <c r="BD63" i="31"/>
  <c r="J25" i="34"/>
  <c r="L25" i="34" s="1"/>
  <c r="L59" i="34" s="1"/>
  <c r="L68" i="34" s="1"/>
  <c r="H74" i="31"/>
  <c r="T77" i="32"/>
  <c r="BI77" i="31" s="1"/>
  <c r="AC7" i="32"/>
  <c r="AG19" i="32"/>
  <c r="AC20" i="32"/>
  <c r="AG20" i="32" s="1"/>
  <c r="AG21" i="32"/>
  <c r="AC55" i="32"/>
  <c r="P74" i="32"/>
  <c r="AC10" i="32"/>
  <c r="AG10" i="32" s="1"/>
  <c r="Y80" i="32"/>
  <c r="BX80" i="31" s="1"/>
  <c r="AA63" i="3"/>
  <c r="AA67" i="3"/>
  <c r="Z63" i="31"/>
  <c r="Z69" i="31" s="1"/>
  <c r="M59" i="32"/>
  <c r="CI7" i="31"/>
  <c r="CJ10" i="31" s="1"/>
  <c r="J77" i="32"/>
  <c r="P77" i="31" s="1"/>
  <c r="AD66" i="3"/>
  <c r="AC8" i="32"/>
  <c r="J63" i="32"/>
  <c r="J69" i="32" s="1"/>
  <c r="AC60" i="32"/>
  <c r="AE21" i="32"/>
  <c r="AM53" i="32" s="1"/>
  <c r="AM54" i="32" s="1"/>
  <c r="AM57" i="32" s="1"/>
  <c r="AC56" i="32"/>
  <c r="AG56" i="32" s="1"/>
  <c r="F6" i="51"/>
  <c r="E4" i="51"/>
  <c r="CE105" i="31"/>
  <c r="CE104" i="31"/>
  <c r="CE93" i="31"/>
  <c r="Q61" i="32"/>
  <c r="AC61" i="32" s="1"/>
  <c r="AG60" i="32" s="1"/>
  <c r="AC24" i="32"/>
  <c r="AC43" i="32"/>
  <c r="AG43" i="32" s="1"/>
  <c r="AC47" i="32"/>
  <c r="AG47" i="32" s="1"/>
  <c r="T63" i="32"/>
  <c r="T69" i="32" s="1"/>
  <c r="T81" i="32" s="1"/>
  <c r="CH24" i="31"/>
  <c r="AC34" i="32"/>
  <c r="AG34" i="32" s="1"/>
  <c r="AF67" i="32"/>
  <c r="AE68" i="32"/>
  <c r="CE99" i="31"/>
  <c r="CE90" i="31"/>
  <c r="CE94" i="31"/>
  <c r="CE86" i="31"/>
  <c r="CI21" i="31"/>
  <c r="CI53" i="31"/>
  <c r="CI44" i="31"/>
  <c r="CI36" i="31"/>
  <c r="CJ39" i="31" s="1"/>
  <c r="CI32" i="31"/>
  <c r="CI27" i="31"/>
  <c r="CI23" i="31"/>
  <c r="S86" i="32"/>
  <c r="J59" i="32"/>
  <c r="R61" i="32"/>
  <c r="AC14" i="32"/>
  <c r="L63" i="32"/>
  <c r="L69" i="32" s="1"/>
  <c r="L76" i="32" s="1"/>
  <c r="X76" i="31" s="1"/>
  <c r="Z63" i="32"/>
  <c r="AC23" i="32"/>
  <c r="AG23" i="32" s="1"/>
  <c r="AC27" i="32"/>
  <c r="AG27" i="32" s="1"/>
  <c r="AC15" i="32"/>
  <c r="AG15" i="32" s="1"/>
  <c r="AC42" i="32"/>
  <c r="AG42" i="32" s="1"/>
  <c r="AC44" i="32"/>
  <c r="AG44" i="32" s="1"/>
  <c r="AC45" i="32"/>
  <c r="AG45" i="32" s="1"/>
  <c r="AC46" i="32"/>
  <c r="AG46" i="32" s="1"/>
  <c r="AC48" i="32"/>
  <c r="AG48" i="32" s="1"/>
  <c r="AC52" i="32"/>
  <c r="AG52" i="32" s="1"/>
  <c r="AC58" i="32"/>
  <c r="AE67" i="32"/>
  <c r="CE106" i="31"/>
  <c r="CE103" i="31"/>
  <c r="CI39" i="31"/>
  <c r="CI35" i="31"/>
  <c r="CI26" i="31"/>
  <c r="CI22" i="31"/>
  <c r="CJ14" i="31"/>
  <c r="AF68" i="32"/>
  <c r="Y67" i="3"/>
  <c r="L63" i="3"/>
  <c r="T63" i="3"/>
  <c r="J63" i="3"/>
  <c r="AC66" i="3"/>
  <c r="G27" i="51"/>
  <c r="G28" i="51"/>
  <c r="E20" i="51"/>
  <c r="G12" i="51"/>
  <c r="E12" i="51"/>
  <c r="G11" i="51"/>
  <c r="F13" i="51"/>
  <c r="F21" i="51"/>
  <c r="G20" i="51" s="1"/>
  <c r="C19" i="51"/>
  <c r="C11" i="51"/>
  <c r="M63" i="3"/>
  <c r="M67" i="3"/>
  <c r="K67" i="3"/>
  <c r="K63" i="3"/>
  <c r="O67" i="3"/>
  <c r="O63" i="3"/>
  <c r="V67" i="3"/>
  <c r="P63" i="3"/>
  <c r="AC54" i="3"/>
  <c r="S63" i="3"/>
  <c r="I67" i="3"/>
  <c r="I63" i="3"/>
  <c r="N67" i="3"/>
  <c r="N63" i="3"/>
  <c r="H63" i="3"/>
  <c r="H67" i="3"/>
  <c r="R63" i="3"/>
  <c r="R67" i="3"/>
  <c r="AC59" i="3"/>
  <c r="AD59" i="3" s="1"/>
  <c r="G67" i="3"/>
  <c r="G63" i="3"/>
  <c r="AB67" i="3"/>
  <c r="AB63" i="3"/>
  <c r="U63" i="3"/>
  <c r="U67" i="3"/>
  <c r="Q63" i="3"/>
  <c r="Q67" i="3"/>
  <c r="Z67" i="3"/>
  <c r="W63" i="3"/>
  <c r="X67" i="3"/>
  <c r="AC55" i="3"/>
  <c r="AD55" i="3" s="1"/>
  <c r="P72" i="31"/>
  <c r="CE72" i="31" s="1"/>
  <c r="AC70" i="32"/>
  <c r="AC18" i="32"/>
  <c r="AG18" i="32" s="1"/>
  <c r="AB63" i="32"/>
  <c r="AC17" i="32"/>
  <c r="AG17" i="32" s="1"/>
  <c r="AC22" i="32"/>
  <c r="AG22" i="32" s="1"/>
  <c r="AC25" i="32"/>
  <c r="AG25" i="32" s="1"/>
  <c r="AC26" i="32"/>
  <c r="AG26" i="32" s="1"/>
  <c r="AB76" i="32"/>
  <c r="AB81" i="32"/>
  <c r="CE61" i="31"/>
  <c r="CI60" i="31" s="1"/>
  <c r="BE63" i="31"/>
  <c r="I63" i="31"/>
  <c r="BH63" i="31"/>
  <c r="BB63" i="31"/>
  <c r="M86" i="32"/>
  <c r="J86" i="32"/>
  <c r="BR69" i="31"/>
  <c r="BX69" i="31"/>
  <c r="L63" i="31"/>
  <c r="CE63" i="31" s="1"/>
  <c r="CF63" i="31" s="1"/>
  <c r="X63" i="32"/>
  <c r="Q63" i="32"/>
  <c r="Q69" i="32" s="1"/>
  <c r="Q81" i="32" s="1"/>
  <c r="AY69" i="31"/>
  <c r="AQ69" i="31"/>
  <c r="I59" i="32"/>
  <c r="CE59" i="31"/>
  <c r="CI58" i="31" s="1"/>
  <c r="CJ61" i="31" s="1"/>
  <c r="P63" i="31"/>
  <c r="P69" i="31" s="1"/>
  <c r="AI69" i="31"/>
  <c r="AN69" i="31"/>
  <c r="CE62" i="31"/>
  <c r="CE67" i="31" s="1"/>
  <c r="U69" i="31"/>
  <c r="X69" i="31"/>
  <c r="K63" i="32"/>
  <c r="K69" i="32" s="1"/>
  <c r="K76" i="32" s="1"/>
  <c r="U76" i="31" s="1"/>
  <c r="M63" i="32"/>
  <c r="M69" i="32" s="1"/>
  <c r="M76" i="32" s="1"/>
  <c r="Z76" i="31" s="1"/>
  <c r="N63" i="32"/>
  <c r="N69" i="32" s="1"/>
  <c r="G63" i="32"/>
  <c r="E63" i="32" s="1"/>
  <c r="J81" i="32"/>
  <c r="J82" i="32" s="1"/>
  <c r="J76" i="32"/>
  <c r="P76" i="31" s="1"/>
  <c r="AG7" i="32"/>
  <c r="P63" i="32"/>
  <c r="P69" i="32" s="1"/>
  <c r="P81" i="32" s="1"/>
  <c r="AC12" i="32"/>
  <c r="AG12" i="32" s="1"/>
  <c r="AC5" i="32"/>
  <c r="AG5" i="32" s="1"/>
  <c r="AH5" i="32" s="1"/>
  <c r="H63" i="32"/>
  <c r="H69" i="32" s="1"/>
  <c r="R63" i="32"/>
  <c r="R69" i="32" s="1"/>
  <c r="R81" i="32" s="1"/>
  <c r="W63" i="32"/>
  <c r="AC36" i="32"/>
  <c r="AG36" i="32" s="1"/>
  <c r="AC50" i="32"/>
  <c r="AG50" i="32" s="1"/>
  <c r="AC51" i="32"/>
  <c r="AG51" i="32" s="1"/>
  <c r="CE98" i="31"/>
  <c r="CE97" i="31"/>
  <c r="CE88" i="31"/>
  <c r="CE100" i="31"/>
  <c r="Y63" i="32"/>
  <c r="Y69" i="32" s="1"/>
  <c r="Y76" i="32" s="1"/>
  <c r="BX76" i="31" s="1"/>
  <c r="CE102" i="31"/>
  <c r="CJ53" i="31"/>
  <c r="CE101" i="31"/>
  <c r="CE87" i="31"/>
  <c r="CE89" i="31"/>
  <c r="CE91" i="31"/>
  <c r="N81" i="32"/>
  <c r="AN81" i="31" s="1"/>
  <c r="N76" i="32"/>
  <c r="AN76" i="31" s="1"/>
  <c r="BD69" i="31"/>
  <c r="AG55" i="32"/>
  <c r="AU69" i="31"/>
  <c r="AC32" i="32"/>
  <c r="V63" i="32"/>
  <c r="V69" i="32" s="1"/>
  <c r="V81" i="32" s="1"/>
  <c r="AC31" i="32"/>
  <c r="AG31" i="32" s="1"/>
  <c r="AC38" i="32"/>
  <c r="AG38" i="32" s="1"/>
  <c r="AC49" i="32"/>
  <c r="AG49" i="32" s="1"/>
  <c r="AC33" i="32"/>
  <c r="AG33" i="32" s="1"/>
  <c r="AC37" i="32"/>
  <c r="AG37" i="32" s="1"/>
  <c r="P81" i="31"/>
  <c r="AC71" i="32"/>
  <c r="AF71" i="32" s="1"/>
  <c r="K81" i="32"/>
  <c r="K77" i="32"/>
  <c r="U77" i="31" s="1"/>
  <c r="U73" i="31"/>
  <c r="K74" i="32"/>
  <c r="I70" i="31"/>
  <c r="CE70" i="31" s="1"/>
  <c r="AC72" i="32"/>
  <c r="I74" i="32"/>
  <c r="I74" i="31" s="1"/>
  <c r="I73" i="31"/>
  <c r="I80" i="32"/>
  <c r="AC73" i="32"/>
  <c r="I77" i="32"/>
  <c r="W69" i="32"/>
  <c r="W81" i="32" s="1"/>
  <c r="AC35" i="32"/>
  <c r="AG35" i="32" s="1"/>
  <c r="AC39" i="32"/>
  <c r="AG39" i="32" s="1"/>
  <c r="AC53" i="32"/>
  <c r="AG53" i="32" s="1"/>
  <c r="AA69" i="32"/>
  <c r="AC66" i="32"/>
  <c r="AC30" i="32"/>
  <c r="AC29" i="32"/>
  <c r="AG29" i="32" s="1"/>
  <c r="BI69" i="31"/>
  <c r="R76" i="32"/>
  <c r="BD76" i="31" s="1"/>
  <c r="Q76" i="32"/>
  <c r="AY76" i="31" s="1"/>
  <c r="CJ15" i="31"/>
  <c r="O76" i="32"/>
  <c r="AQ76" i="31" s="1"/>
  <c r="O81" i="32"/>
  <c r="AG32" i="32"/>
  <c r="AH56" i="32"/>
  <c r="CJ56" i="31"/>
  <c r="CE73" i="31" l="1"/>
  <c r="L81" i="32"/>
  <c r="X81" i="31" s="1"/>
  <c r="AH10" i="32"/>
  <c r="AU74" i="31"/>
  <c r="P80" i="32"/>
  <c r="AU80" i="31" s="1"/>
  <c r="AE62" i="32"/>
  <c r="AE69" i="32" s="1"/>
  <c r="Q80" i="32"/>
  <c r="AY80" i="31" s="1"/>
  <c r="AY74" i="31"/>
  <c r="T76" i="32"/>
  <c r="BI76" i="31" s="1"/>
  <c r="AF73" i="32"/>
  <c r="AF74" i="32" s="1"/>
  <c r="AD74" i="32"/>
  <c r="CF74" i="31" s="1"/>
  <c r="G5" i="51"/>
  <c r="G4" i="51"/>
  <c r="S80" i="32"/>
  <c r="AI80" i="31" s="1"/>
  <c r="AI74" i="31"/>
  <c r="BI74" i="31"/>
  <c r="T80" i="32"/>
  <c r="BI80" i="31" s="1"/>
  <c r="AG30" i="32"/>
  <c r="AH15" i="32"/>
  <c r="I69" i="31"/>
  <c r="CE69" i="31" s="1"/>
  <c r="CF69" i="31" s="1"/>
  <c r="CF76" i="31" s="1"/>
  <c r="CI24" i="31"/>
  <c r="CI62" i="31" s="1"/>
  <c r="AF24" i="32"/>
  <c r="AF62" i="32" s="1"/>
  <c r="AF69" i="32" s="1"/>
  <c r="AG24" i="32"/>
  <c r="AH27" i="32" s="1"/>
  <c r="J87" i="32"/>
  <c r="J88" i="32" s="1"/>
  <c r="J89" i="32" s="1"/>
  <c r="S87" i="32"/>
  <c r="S88" i="32" s="1"/>
  <c r="S89" i="32" s="1"/>
  <c r="S82" i="32"/>
  <c r="G19" i="51"/>
  <c r="AC63" i="3"/>
  <c r="AC67" i="3"/>
  <c r="AE67" i="3" s="1"/>
  <c r="Y81" i="32"/>
  <c r="BX81" i="31" s="1"/>
  <c r="S76" i="32"/>
  <c r="AI76" i="31" s="1"/>
  <c r="P76" i="32"/>
  <c r="AU76" i="31" s="1"/>
  <c r="M81" i="32"/>
  <c r="M82" i="32" s="1"/>
  <c r="AC59" i="32"/>
  <c r="AG58" i="32" s="1"/>
  <c r="AH61" i="32" s="1"/>
  <c r="I86" i="32"/>
  <c r="I63" i="32"/>
  <c r="I69" i="32" s="1"/>
  <c r="AH53" i="32"/>
  <c r="M87" i="32"/>
  <c r="M88" i="32" s="1"/>
  <c r="M89" i="32" s="1"/>
  <c r="V76" i="32"/>
  <c r="BN76" i="31" s="1"/>
  <c r="H81" i="32"/>
  <c r="H76" i="32"/>
  <c r="H76" i="31" s="1"/>
  <c r="AH39" i="32"/>
  <c r="U81" i="31"/>
  <c r="K80" i="32"/>
  <c r="U80" i="31" s="1"/>
  <c r="U74" i="31"/>
  <c r="AC74" i="32"/>
  <c r="AG74" i="32" s="1"/>
  <c r="AC77" i="32"/>
  <c r="I77" i="31"/>
  <c r="I80" i="31"/>
  <c r="W76" i="32"/>
  <c r="BR76" i="31" s="1"/>
  <c r="AA81" i="32"/>
  <c r="AA76" i="32"/>
  <c r="W82" i="32"/>
  <c r="BR81" i="31"/>
  <c r="V82" i="32"/>
  <c r="BN81" i="31"/>
  <c r="BI81" i="31"/>
  <c r="T82" i="32"/>
  <c r="R82" i="32"/>
  <c r="BD81" i="31"/>
  <c r="Q82" i="32"/>
  <c r="AY81" i="31"/>
  <c r="R87" i="32"/>
  <c r="R88" i="32" s="1"/>
  <c r="R89" i="32" s="1"/>
  <c r="P82" i="32"/>
  <c r="AU81" i="31"/>
  <c r="O82" i="32"/>
  <c r="AQ81" i="31"/>
  <c r="AC80" i="32" l="1"/>
  <c r="CE74" i="31"/>
  <c r="AH62" i="32"/>
  <c r="AD63" i="32"/>
  <c r="CJ27" i="31"/>
  <c r="CJ62" i="31" s="1"/>
  <c r="Y82" i="32"/>
  <c r="Z81" i="31"/>
  <c r="I81" i="32"/>
  <c r="I76" i="32"/>
  <c r="I76" i="31" s="1"/>
  <c r="AC63" i="32"/>
  <c r="AD69" i="32" s="1"/>
  <c r="AD76" i="32" s="1"/>
  <c r="AC69" i="32"/>
  <c r="AG62" i="32"/>
  <c r="H82" i="32"/>
  <c r="H81" i="31"/>
  <c r="I82" i="32" l="1"/>
  <c r="I87" i="32"/>
  <c r="I88" i="32" s="1"/>
  <c r="I89" i="32" s="1"/>
  <c r="AC81" i="32"/>
  <c r="AC82" i="32" s="1"/>
  <c r="I81" i="31"/>
</calcChain>
</file>

<file path=xl/comments1.xml><?xml version="1.0" encoding="utf-8"?>
<comments xmlns="http://schemas.openxmlformats.org/spreadsheetml/2006/main">
  <authors>
    <author>jouany</author>
    <author>daip</author>
  </authors>
  <commentList>
    <comment ref="K6" authorId="0">
      <text>
        <r>
          <rPr>
            <sz val="8"/>
            <color indexed="81"/>
            <rFont val="Tahoma"/>
            <family val="2"/>
          </rPr>
          <t xml:space="preserve">2 AP
</t>
        </r>
      </text>
    </comment>
    <comment ref="H8" authorId="0">
      <text>
        <r>
          <rPr>
            <sz val="8"/>
            <color indexed="81"/>
            <rFont val="Tahoma"/>
            <family val="2"/>
          </rPr>
          <t xml:space="preserve">choix enseignant : - 0,5h
</t>
        </r>
      </text>
    </comment>
    <comment ref="K8" authorId="1">
      <text>
        <r>
          <rPr>
            <b/>
            <sz val="8"/>
            <color indexed="81"/>
            <rFont val="Tahoma"/>
            <family val="2"/>
          </rPr>
          <t>0,5 AI
3 PPCP
1 ECJS</t>
        </r>
      </text>
    </comment>
    <comment ref="O8" authorId="1">
      <text>
        <r>
          <rPr>
            <b/>
            <sz val="8"/>
            <color indexed="81"/>
            <rFont val="Tahoma"/>
            <family val="2"/>
          </rPr>
          <t>0,5 AI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Z8" authorId="0">
      <text>
        <r>
          <rPr>
            <sz val="12"/>
            <color indexed="81"/>
            <rFont val="Tahoma"/>
            <family val="2"/>
          </rPr>
          <t>3h ppcp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H9" authorId="0">
      <text>
        <r>
          <rPr>
            <sz val="8"/>
            <color indexed="81"/>
            <rFont val="Tahoma"/>
            <family val="2"/>
          </rPr>
          <t xml:space="preserve">choix enseignant : -0,5h
</t>
        </r>
      </text>
    </comment>
    <comment ref="K9" authorId="1">
      <text>
        <r>
          <rPr>
            <b/>
            <sz val="8"/>
            <color indexed="81"/>
            <rFont val="Tahoma"/>
            <family val="2"/>
          </rPr>
          <t>4h PPCP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1h ECJS
</t>
        </r>
      </text>
    </comment>
    <comment ref="Z9" authorId="0">
      <text>
        <r>
          <rPr>
            <sz val="12"/>
            <color indexed="81"/>
            <rFont val="Tahoma"/>
            <family val="2"/>
          </rPr>
          <t xml:space="preserve">4h PPCP
</t>
        </r>
      </text>
    </comment>
    <comment ref="K11" authorId="1">
      <text>
        <r>
          <rPr>
            <sz val="8"/>
            <color indexed="81"/>
            <rFont val="Tahoma"/>
            <family val="2"/>
          </rPr>
          <t xml:space="preserve">1 EGLS
1 AP
</t>
        </r>
      </text>
    </comment>
    <comment ref="O11" authorId="1">
      <text>
        <r>
          <rPr>
            <b/>
            <sz val="8"/>
            <color indexed="81"/>
            <rFont val="Tahoma"/>
            <family val="2"/>
          </rPr>
          <t>0,5 EGLS
1 AP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11" authorId="1">
      <text>
        <r>
          <rPr>
            <b/>
            <sz val="8"/>
            <color indexed="81"/>
            <rFont val="Tahoma"/>
            <family val="2"/>
          </rPr>
          <t xml:space="preserve">1 AP
2h PSE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11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K12" authorId="1">
      <text>
        <r>
          <rPr>
            <sz val="8"/>
            <color indexed="81"/>
            <rFont val="Tahoma"/>
            <family val="2"/>
          </rPr>
          <t xml:space="preserve">1 EGLS
1 AP
</t>
        </r>
      </text>
    </comment>
    <comment ref="O12" authorId="1">
      <text>
        <r>
          <rPr>
            <b/>
            <sz val="8"/>
            <color indexed="81"/>
            <rFont val="Tahoma"/>
            <family val="2"/>
          </rPr>
          <t>0,5 EGLS
1 AP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12" authorId="1">
      <text>
        <r>
          <rPr>
            <b/>
            <sz val="8"/>
            <color indexed="81"/>
            <rFont val="Tahoma"/>
            <family val="2"/>
          </rPr>
          <t>1 AP
2PSE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12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K13" authorId="1">
      <text>
        <r>
          <rPr>
            <b/>
            <sz val="8"/>
            <color indexed="81"/>
            <rFont val="Tahoma"/>
            <family val="2"/>
          </rPr>
          <t>0,5 EGLS
0,5 AP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3" authorId="1">
      <text>
        <r>
          <rPr>
            <sz val="8"/>
            <color indexed="81"/>
            <rFont val="Tahoma"/>
            <family val="2"/>
          </rPr>
          <t xml:space="preserve">0,5 EGLS
0,5 AP
</t>
        </r>
      </text>
    </comment>
    <comment ref="R13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K14" authorId="1">
      <text>
        <r>
          <rPr>
            <b/>
            <sz val="8"/>
            <color indexed="81"/>
            <rFont val="Tahoma"/>
            <family val="2"/>
          </rPr>
          <t>0,5 EGLS
0,5 AP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4" authorId="1">
      <text>
        <r>
          <rPr>
            <sz val="8"/>
            <color indexed="81"/>
            <rFont val="Tahoma"/>
            <family val="2"/>
          </rPr>
          <t xml:space="preserve">0,5 EGLS
0,5 AP
</t>
        </r>
      </text>
    </comment>
    <comment ref="R14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K15" authorId="1">
      <text>
        <r>
          <rPr>
            <b/>
            <sz val="8"/>
            <color indexed="81"/>
            <rFont val="Tahoma"/>
            <family val="2"/>
          </rPr>
          <t>0,5 EGLS
0,5 AP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5" authorId="1">
      <text>
        <r>
          <rPr>
            <sz val="8"/>
            <color indexed="81"/>
            <rFont val="Tahoma"/>
            <family val="2"/>
          </rPr>
          <t xml:space="preserve">0,5 EGLS
0,5 AP
</t>
        </r>
      </text>
    </comment>
    <comment ref="P15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K16" authorId="1">
      <text>
        <r>
          <rPr>
            <b/>
            <sz val="8"/>
            <color indexed="81"/>
            <rFont val="Tahoma"/>
            <family val="2"/>
          </rPr>
          <t>0,5 EGLS
0,5 AP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6" authorId="1">
      <text>
        <r>
          <rPr>
            <sz val="8"/>
            <color indexed="81"/>
            <rFont val="Tahoma"/>
            <family val="2"/>
          </rPr>
          <t xml:space="preserve">0,5 EGLS
0,5 AP
</t>
        </r>
      </text>
    </comment>
    <comment ref="P16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K17" authorId="1">
      <text>
        <r>
          <rPr>
            <b/>
            <sz val="8"/>
            <color indexed="81"/>
            <rFont val="Tahoma"/>
            <family val="2"/>
          </rPr>
          <t>1 EGLS</t>
        </r>
        <r>
          <rPr>
            <sz val="8"/>
            <color indexed="81"/>
            <rFont val="Tahoma"/>
            <family val="2"/>
          </rPr>
          <t xml:space="preserve">
atelier rédac
</t>
        </r>
        <r>
          <rPr>
            <b/>
            <sz val="8"/>
            <color indexed="81"/>
            <rFont val="Tahoma"/>
            <family val="2"/>
          </rPr>
          <t>2 AP</t>
        </r>
      </text>
    </comment>
    <comment ref="Y17" authorId="0">
      <text>
        <r>
          <rPr>
            <sz val="8"/>
            <color indexed="81"/>
            <rFont val="Tahoma"/>
            <family val="2"/>
          </rPr>
          <t xml:space="preserve"> 2 AP
</t>
        </r>
      </text>
    </comment>
    <comment ref="K18" authorId="1">
      <text>
        <r>
          <rPr>
            <b/>
            <sz val="8"/>
            <color indexed="81"/>
            <rFont val="Tahoma"/>
            <family val="2"/>
          </rPr>
          <t>1 EGLS</t>
        </r>
        <r>
          <rPr>
            <sz val="8"/>
            <color indexed="81"/>
            <rFont val="Tahoma"/>
            <family val="2"/>
          </rPr>
          <t xml:space="preserve">
atelier rédac
</t>
        </r>
        <r>
          <rPr>
            <b/>
            <sz val="8"/>
            <color indexed="81"/>
            <rFont val="Tahoma"/>
            <family val="2"/>
          </rPr>
          <t>2 AP</t>
        </r>
      </text>
    </comment>
    <comment ref="L18" authorId="1">
      <text>
        <r>
          <rPr>
            <b/>
            <sz val="8"/>
            <color indexed="81"/>
            <rFont val="Tahoma"/>
            <family val="2"/>
          </rPr>
          <t>1H EGLS</t>
        </r>
        <r>
          <rPr>
            <sz val="8"/>
            <color indexed="81"/>
            <rFont val="Tahoma"/>
            <family val="2"/>
          </rPr>
          <t xml:space="preserve">
section euro
</t>
        </r>
      </text>
    </comment>
    <comment ref="X18" authorId="0">
      <text>
        <r>
          <rPr>
            <sz val="8"/>
            <color indexed="81"/>
            <rFont val="Tahoma"/>
            <family val="2"/>
          </rPr>
          <t xml:space="preserve">2  AP
</t>
        </r>
      </text>
    </comment>
    <comment ref="K19" authorId="1">
      <text>
        <r>
          <rPr>
            <b/>
            <sz val="10"/>
            <color indexed="81"/>
            <rFont val="Tahoma"/>
            <family val="2"/>
          </rPr>
          <t>2h AP
2H Projet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journal</t>
        </r>
      </text>
    </comment>
    <comment ref="Z19" authorId="0">
      <text>
        <r>
          <rPr>
            <sz val="8"/>
            <color indexed="81"/>
            <rFont val="Tahoma"/>
            <family val="2"/>
          </rPr>
          <t xml:space="preserve">2 AP
</t>
        </r>
      </text>
    </comment>
    <comment ref="K20" authorId="1">
      <text>
        <r>
          <rPr>
            <b/>
            <sz val="8"/>
            <color indexed="81"/>
            <rFont val="Tahoma"/>
            <family val="2"/>
          </rPr>
          <t>0,5 EGLS
0,5 AP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20" authorId="1">
      <text>
        <r>
          <rPr>
            <sz val="8"/>
            <color indexed="81"/>
            <rFont val="Tahoma"/>
            <family val="2"/>
          </rPr>
          <t xml:space="preserve">0,5 EGLS
0,5 AP
</t>
        </r>
      </text>
    </comment>
    <comment ref="S20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K21" authorId="1">
      <text>
        <r>
          <rPr>
            <b/>
            <sz val="8"/>
            <color indexed="81"/>
            <rFont val="Tahoma"/>
            <family val="2"/>
          </rPr>
          <t>0,5 EGLS
0,5 AP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21" authorId="1">
      <text>
        <r>
          <rPr>
            <sz val="8"/>
            <color indexed="81"/>
            <rFont val="Tahoma"/>
            <family val="2"/>
          </rPr>
          <t xml:space="preserve">0,5 EGLS
0,5 AP
</t>
        </r>
      </text>
    </comment>
    <comment ref="T21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K23" authorId="1">
      <text>
        <r>
          <rPr>
            <b/>
            <sz val="8"/>
            <color indexed="81"/>
            <rFont val="Tahoma"/>
            <family val="2"/>
          </rPr>
          <t>1 EGLS
1  AP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23" authorId="1">
      <text>
        <r>
          <rPr>
            <sz val="8"/>
            <color indexed="81"/>
            <rFont val="Tahoma"/>
            <family val="2"/>
          </rPr>
          <t xml:space="preserve">0,5 EGLS
1 AP
</t>
        </r>
      </text>
    </comment>
    <comment ref="V23" authorId="1">
      <text>
        <r>
          <rPr>
            <b/>
            <sz val="8"/>
            <color indexed="81"/>
            <rFont val="Tahoma"/>
            <family val="2"/>
          </rPr>
          <t xml:space="preserve">1 AP
2h PSE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23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K24" authorId="1">
      <text>
        <r>
          <rPr>
            <b/>
            <sz val="8"/>
            <color indexed="81"/>
            <rFont val="Tahoma"/>
            <family val="2"/>
          </rPr>
          <t>1 EGLS
1  AP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24" authorId="1">
      <text>
        <r>
          <rPr>
            <sz val="8"/>
            <color indexed="81"/>
            <rFont val="Tahoma"/>
            <family val="2"/>
          </rPr>
          <t xml:space="preserve">0,5 EGLS
1 AP
</t>
        </r>
      </text>
    </comment>
    <comment ref="V24" authorId="1">
      <text>
        <r>
          <rPr>
            <b/>
            <sz val="8"/>
            <color indexed="81"/>
            <rFont val="Tahoma"/>
            <family val="2"/>
          </rPr>
          <t>1 AP
2PSE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24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K25" authorId="1">
      <text>
        <r>
          <rPr>
            <b/>
            <sz val="8"/>
            <color indexed="81"/>
            <rFont val="Tahoma"/>
            <family val="2"/>
          </rPr>
          <t>0,5 EGLS
0,5 AP</t>
        </r>
      </text>
    </comment>
    <comment ref="O25" authorId="1">
      <text>
        <r>
          <rPr>
            <sz val="8"/>
            <color indexed="81"/>
            <rFont val="Tahoma"/>
            <family val="2"/>
          </rPr>
          <t xml:space="preserve">0,5 EGLS
0,5 AP
</t>
        </r>
      </text>
    </comment>
    <comment ref="R25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K26" authorId="1">
      <text>
        <r>
          <rPr>
            <b/>
            <sz val="8"/>
            <color indexed="81"/>
            <rFont val="Tahoma"/>
            <family val="2"/>
          </rPr>
          <t>0,5 EGLS
0,5 AP</t>
        </r>
      </text>
    </comment>
    <comment ref="O26" authorId="1">
      <text>
        <r>
          <rPr>
            <sz val="8"/>
            <color indexed="81"/>
            <rFont val="Tahoma"/>
            <family val="2"/>
          </rPr>
          <t xml:space="preserve">0,5 EGLS
0,5 AP
</t>
        </r>
      </text>
    </comment>
    <comment ref="R26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K27" authorId="1">
      <text>
        <r>
          <rPr>
            <b/>
            <sz val="8"/>
            <color indexed="81"/>
            <rFont val="Tahoma"/>
            <family val="2"/>
          </rPr>
          <t>0,5 EGLS
0,5 AP</t>
        </r>
      </text>
    </comment>
    <comment ref="O27" authorId="1">
      <text>
        <r>
          <rPr>
            <sz val="8"/>
            <color indexed="81"/>
            <rFont val="Tahoma"/>
            <family val="2"/>
          </rPr>
          <t xml:space="preserve">0,5 EGLS
0,5 AP
</t>
        </r>
      </text>
    </comment>
    <comment ref="Q27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K28" authorId="1">
      <text>
        <r>
          <rPr>
            <b/>
            <sz val="8"/>
            <color indexed="81"/>
            <rFont val="Tahoma"/>
            <family val="2"/>
          </rPr>
          <t>0,5 EGLS
0,5 AP</t>
        </r>
      </text>
    </comment>
    <comment ref="O28" authorId="1">
      <text>
        <r>
          <rPr>
            <sz val="8"/>
            <color indexed="81"/>
            <rFont val="Tahoma"/>
            <family val="2"/>
          </rPr>
          <t xml:space="preserve">0,5 EGLS
0,5 AP
</t>
        </r>
      </text>
    </comment>
    <comment ref="Q28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K29" authorId="1">
      <text>
        <r>
          <rPr>
            <b/>
            <sz val="8"/>
            <color indexed="81"/>
            <rFont val="Tahoma"/>
            <family val="2"/>
          </rPr>
          <t>1H EGLS</t>
        </r>
        <r>
          <rPr>
            <sz val="8"/>
            <color indexed="81"/>
            <rFont val="Tahoma"/>
            <family val="2"/>
          </rPr>
          <t xml:space="preserve">
atelier rédac
2</t>
        </r>
        <r>
          <rPr>
            <b/>
            <sz val="8"/>
            <color indexed="81"/>
            <rFont val="Tahoma"/>
            <family val="2"/>
          </rPr>
          <t xml:space="preserve"> AP</t>
        </r>
      </text>
    </comment>
    <comment ref="Y29" authorId="0">
      <text>
        <r>
          <rPr>
            <sz val="8"/>
            <color indexed="81"/>
            <rFont val="Tahoma"/>
            <family val="2"/>
          </rPr>
          <t xml:space="preserve">2 AP
</t>
        </r>
      </text>
    </comment>
    <comment ref="K30" authorId="1">
      <text>
        <r>
          <rPr>
            <b/>
            <sz val="8"/>
            <color indexed="81"/>
            <rFont val="Tahoma"/>
            <family val="2"/>
          </rPr>
          <t>1H EGLS</t>
        </r>
        <r>
          <rPr>
            <sz val="8"/>
            <color indexed="81"/>
            <rFont val="Tahoma"/>
            <family val="2"/>
          </rPr>
          <t xml:space="preserve">
atelier rédac
2</t>
        </r>
        <r>
          <rPr>
            <b/>
            <sz val="8"/>
            <color indexed="81"/>
            <rFont val="Tahoma"/>
            <family val="2"/>
          </rPr>
          <t xml:space="preserve"> AP</t>
        </r>
      </text>
    </comment>
    <comment ref="L30" authorId="0">
      <text>
        <r>
          <rPr>
            <b/>
            <sz val="8"/>
            <color indexed="81"/>
            <rFont val="Tahoma"/>
            <family val="2"/>
          </rPr>
          <t>1 EGLS</t>
        </r>
        <r>
          <rPr>
            <sz val="8"/>
            <color indexed="81"/>
            <rFont val="Tahoma"/>
            <family val="2"/>
          </rPr>
          <t xml:space="preserve">
section euro
</t>
        </r>
      </text>
    </comment>
    <comment ref="X30" authorId="0">
      <text>
        <r>
          <rPr>
            <sz val="8"/>
            <color indexed="81"/>
            <rFont val="Tahoma"/>
            <family val="2"/>
          </rPr>
          <t xml:space="preserve">2 AP
</t>
        </r>
      </text>
    </comment>
    <comment ref="K31" authorId="1">
      <text>
        <r>
          <rPr>
            <b/>
            <sz val="8"/>
            <color indexed="81"/>
            <rFont val="Tahoma"/>
            <family val="2"/>
          </rPr>
          <t xml:space="preserve">2H AP
1h EGLS
</t>
        </r>
        <r>
          <rPr>
            <sz val="8"/>
            <color indexed="81"/>
            <rFont val="Tahoma"/>
            <family val="2"/>
          </rPr>
          <t>théatre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Z31" authorId="0">
      <text>
        <r>
          <rPr>
            <sz val="8"/>
            <color indexed="81"/>
            <rFont val="Tahoma"/>
            <family val="2"/>
          </rPr>
          <t xml:space="preserve">2 AP
</t>
        </r>
      </text>
    </comment>
    <comment ref="K32" authorId="1">
      <text>
        <r>
          <rPr>
            <b/>
            <sz val="8"/>
            <color indexed="81"/>
            <rFont val="Tahoma"/>
            <family val="2"/>
          </rPr>
          <t>0,5 EGLS
0,5 AP</t>
        </r>
      </text>
    </comment>
    <comment ref="O32" authorId="1">
      <text>
        <r>
          <rPr>
            <sz val="8"/>
            <color indexed="81"/>
            <rFont val="Tahoma"/>
            <family val="2"/>
          </rPr>
          <t xml:space="preserve">0,5 EGLS
0,5 AP
</t>
        </r>
      </text>
    </comment>
    <comment ref="S32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K33" authorId="1">
      <text>
        <r>
          <rPr>
            <b/>
            <sz val="8"/>
            <color indexed="81"/>
            <rFont val="Tahoma"/>
            <family val="2"/>
          </rPr>
          <t>0,5 EGLS
0,5 AP</t>
        </r>
      </text>
    </comment>
    <comment ref="O33" authorId="1">
      <text>
        <r>
          <rPr>
            <sz val="8"/>
            <color indexed="81"/>
            <rFont val="Tahoma"/>
            <family val="2"/>
          </rPr>
          <t xml:space="preserve">0,5 EGLS
0,5 AP
</t>
        </r>
      </text>
    </comment>
    <comment ref="T33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K36" authorId="1">
      <text>
        <r>
          <rPr>
            <b/>
            <sz val="8"/>
            <color indexed="81"/>
            <rFont val="Tahoma"/>
            <family val="2"/>
          </rPr>
          <t>0,5 EGLS
0,5 AP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6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O36" authorId="1">
      <text>
        <r>
          <rPr>
            <b/>
            <sz val="8"/>
            <color indexed="81"/>
            <rFont val="Tahoma"/>
            <family val="2"/>
          </rPr>
          <t>0,5 EGLS
0,5 AP</t>
        </r>
      </text>
    </comment>
    <comment ref="V36" authorId="1">
      <text>
        <r>
          <rPr>
            <b/>
            <sz val="8"/>
            <color indexed="81"/>
            <rFont val="Tahoma"/>
            <family val="2"/>
          </rPr>
          <t xml:space="preserve">1h PSE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37" authorId="1">
      <text>
        <r>
          <rPr>
            <b/>
            <sz val="8"/>
            <color indexed="81"/>
            <rFont val="Tahoma"/>
            <family val="2"/>
          </rPr>
          <t>0,5 EGLS
0,5 AP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7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O37" authorId="1">
      <text>
        <r>
          <rPr>
            <b/>
            <sz val="8"/>
            <color indexed="81"/>
            <rFont val="Tahoma"/>
            <family val="2"/>
          </rPr>
          <t>0,5 EGLS
0,5 AP</t>
        </r>
      </text>
    </comment>
    <comment ref="V37" authorId="1">
      <text>
        <r>
          <rPr>
            <b/>
            <sz val="8"/>
            <color indexed="81"/>
            <rFont val="Tahoma"/>
            <family val="2"/>
          </rPr>
          <t xml:space="preserve">1h PSE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38" authorId="1">
      <text>
        <r>
          <rPr>
            <b/>
            <sz val="8"/>
            <color indexed="81"/>
            <rFont val="Tahoma"/>
            <family val="2"/>
          </rPr>
          <t>0,5 EGLS
0,5 AP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38" authorId="1">
      <text>
        <r>
          <rPr>
            <b/>
            <sz val="8"/>
            <color indexed="81"/>
            <rFont val="Tahoma"/>
            <family val="2"/>
          </rPr>
          <t>0,5 EGLS
0,5 AP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38" authorId="1">
      <text>
        <r>
          <rPr>
            <b/>
            <sz val="8"/>
            <color indexed="81"/>
            <rFont val="Tahoma"/>
            <family val="2"/>
          </rPr>
          <t xml:space="preserve">1h PSE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39" authorId="1">
      <text>
        <r>
          <rPr>
            <b/>
            <sz val="8"/>
            <color indexed="81"/>
            <rFont val="Tahoma"/>
            <family val="2"/>
          </rPr>
          <t>0,5 EGLS
0,5 AP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9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O39" authorId="1">
      <text>
        <r>
          <rPr>
            <b/>
            <sz val="8"/>
            <color indexed="81"/>
            <rFont val="Tahoma"/>
            <family val="2"/>
          </rPr>
          <t>0,5 EGLS
0,5 AP</t>
        </r>
      </text>
    </comment>
    <comment ref="K40" authorId="1">
      <text>
        <r>
          <rPr>
            <b/>
            <sz val="8"/>
            <color indexed="81"/>
            <rFont val="Tahoma"/>
            <family val="2"/>
          </rPr>
          <t>0,5 EGLS
0,5 AP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40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O40" authorId="1">
      <text>
        <r>
          <rPr>
            <b/>
            <sz val="8"/>
            <color indexed="81"/>
            <rFont val="Tahoma"/>
            <family val="2"/>
          </rPr>
          <t>0,5 EGLS
0,5 AP</t>
        </r>
      </text>
    </comment>
    <comment ref="K41" authorId="1">
      <text>
        <r>
          <rPr>
            <b/>
            <sz val="8"/>
            <color indexed="81"/>
            <rFont val="Tahoma"/>
            <family val="2"/>
          </rPr>
          <t>0,5 EGLS
0,5 AP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41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O41" authorId="1">
      <text>
        <r>
          <rPr>
            <b/>
            <sz val="8"/>
            <color indexed="81"/>
            <rFont val="Tahoma"/>
            <family val="2"/>
          </rPr>
          <t>0,5 EGLS
0,5 AP</t>
        </r>
      </text>
    </comment>
    <comment ref="K42" authorId="1">
      <text>
        <r>
          <rPr>
            <b/>
            <sz val="8"/>
            <color indexed="81"/>
            <rFont val="Tahoma"/>
            <family val="2"/>
          </rPr>
          <t>0,5 EGLS
0,5 AP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42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O42" authorId="1">
      <text>
        <r>
          <rPr>
            <b/>
            <sz val="8"/>
            <color indexed="81"/>
            <rFont val="Tahoma"/>
            <family val="2"/>
          </rPr>
          <t>0,5 EGLS
0,5 AP</t>
        </r>
      </text>
    </comment>
    <comment ref="Q42" authorId="1">
      <text>
        <r>
          <rPr>
            <b/>
            <sz val="8"/>
            <color indexed="81"/>
            <rFont val="Tahoma"/>
            <family val="2"/>
          </rPr>
          <t>2x 14h gr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44" authorId="1">
      <text>
        <r>
          <rPr>
            <b/>
            <sz val="8"/>
            <color indexed="81"/>
            <rFont val="Tahoma"/>
            <family val="2"/>
          </rPr>
          <t xml:space="preserve">1 AP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44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O44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K45" authorId="1">
      <text>
        <r>
          <rPr>
            <b/>
            <sz val="8"/>
            <color indexed="81"/>
            <rFont val="Tahoma"/>
            <family val="2"/>
          </rPr>
          <t xml:space="preserve">1 AP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45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O45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K46" authorId="1">
      <text>
        <r>
          <rPr>
            <b/>
            <sz val="8"/>
            <color indexed="81"/>
            <rFont val="Tahoma"/>
            <family val="2"/>
          </rPr>
          <t xml:space="preserve">1AP
1 EGLS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46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O46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K47" authorId="1">
      <text>
        <r>
          <rPr>
            <b/>
            <sz val="8"/>
            <color indexed="81"/>
            <rFont val="Tahoma"/>
            <family val="2"/>
          </rPr>
          <t>0,5 EGLS
0,5 AP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47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O47" authorId="1">
      <text>
        <r>
          <rPr>
            <b/>
            <sz val="8"/>
            <color indexed="81"/>
            <rFont val="Tahoma"/>
            <family val="2"/>
          </rPr>
          <t>0,5 EGLS
0,5 AP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48" authorId="1">
      <text>
        <r>
          <rPr>
            <b/>
            <sz val="8"/>
            <color indexed="81"/>
            <rFont val="Tahoma"/>
            <family val="2"/>
          </rPr>
          <t>0,5 EGLS
0,5 AP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48" authorId="0">
      <text>
        <r>
          <rPr>
            <sz val="8"/>
            <color indexed="81"/>
            <rFont val="Tahoma"/>
            <family val="2"/>
          </rPr>
          <t xml:space="preserve">1 AP
</t>
        </r>
      </text>
    </comment>
    <comment ref="O48" authorId="1">
      <text>
        <r>
          <rPr>
            <b/>
            <sz val="8"/>
            <color indexed="81"/>
            <rFont val="Tahoma"/>
            <family val="2"/>
          </rPr>
          <t>0,5 EGLS
0,5 AP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" authorId="0">
      <text>
        <r>
          <rPr>
            <sz val="8"/>
            <color indexed="81"/>
            <rFont val="Tahoma"/>
            <family val="2"/>
          </rPr>
          <t xml:space="preserve">1h  mise à niveau BTS
</t>
        </r>
      </text>
    </comment>
    <comment ref="K52" authorId="0">
      <text>
        <r>
          <rPr>
            <sz val="8"/>
            <color indexed="81"/>
            <rFont val="Tahoma"/>
            <family val="2"/>
          </rPr>
          <t xml:space="preserve">1h  mise à niveau BTS
</t>
        </r>
      </text>
    </comment>
    <comment ref="L52" authorId="0">
      <text>
        <r>
          <rPr>
            <sz val="8"/>
            <color indexed="81"/>
            <rFont val="Tahoma"/>
            <family val="2"/>
          </rPr>
          <t xml:space="preserve">1h  mise à niveau BTS
</t>
        </r>
      </text>
    </comment>
    <comment ref="O52" authorId="0">
      <text>
        <r>
          <rPr>
            <sz val="8"/>
            <color indexed="81"/>
            <rFont val="Tahoma"/>
            <family val="2"/>
          </rPr>
          <t xml:space="preserve">1h  mise à niveau BTS
</t>
        </r>
      </text>
    </comment>
    <comment ref="H57" authorId="0">
      <text>
        <r>
          <rPr>
            <sz val="8"/>
            <color indexed="81"/>
            <rFont val="Tahoma"/>
            <family val="2"/>
          </rPr>
          <t xml:space="preserve">15h UNSS
2h Coordo
</t>
        </r>
      </text>
    </comment>
    <comment ref="O57" authorId="0">
      <text>
        <r>
          <rPr>
            <sz val="8"/>
            <color indexed="81"/>
            <rFont val="Tahoma"/>
            <family val="2"/>
          </rPr>
          <t xml:space="preserve">1h labo
</t>
        </r>
      </text>
    </comment>
    <comment ref="S57" authorId="0">
      <text>
        <r>
          <rPr>
            <sz val="8"/>
            <color indexed="81"/>
            <rFont val="Tahoma"/>
            <family val="2"/>
          </rPr>
          <t xml:space="preserve">2h OC
</t>
        </r>
      </text>
    </comment>
    <comment ref="T57" authorId="0">
      <text>
        <r>
          <rPr>
            <sz val="8"/>
            <color indexed="81"/>
            <rFont val="Tahoma"/>
            <family val="2"/>
          </rPr>
          <t xml:space="preserve">1,5 OC
</t>
        </r>
      </text>
    </comment>
    <comment ref="G58" authorId="1">
      <text>
        <r>
          <rPr>
            <b/>
            <sz val="8"/>
            <color indexed="81"/>
            <rFont val="Tahoma"/>
            <family val="2"/>
          </rPr>
          <t>1h CH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58" authorId="0">
      <text>
        <r>
          <rPr>
            <sz val="8"/>
            <color indexed="81"/>
            <rFont val="Tahoma"/>
            <family val="2"/>
          </rPr>
          <t xml:space="preserve">1h 1ère chaire
</t>
        </r>
      </text>
    </comment>
    <comment ref="T58" authorId="0">
      <text>
        <r>
          <rPr>
            <sz val="8"/>
            <color indexed="81"/>
            <rFont val="Tahoma"/>
            <family val="2"/>
          </rPr>
          <t xml:space="preserve">1h 1ère chaire
</t>
        </r>
      </text>
    </comment>
    <comment ref="G60" authorId="0">
      <text>
        <r>
          <rPr>
            <sz val="8"/>
            <color indexed="81"/>
            <rFont val="Tahoma"/>
            <family val="2"/>
          </rPr>
          <t xml:space="preserve">L 1500 : PLAGNIOL
</t>
        </r>
      </text>
    </comment>
    <comment ref="H60" authorId="0">
      <text>
        <r>
          <rPr>
            <sz val="8"/>
            <color indexed="81"/>
            <rFont val="Tahoma"/>
            <family val="2"/>
          </rPr>
          <t xml:space="preserve">L1900 : COIGNARD / LE NORMAND / RANNOU
</t>
        </r>
      </text>
    </comment>
    <comment ref="K60" authorId="0">
      <text>
        <r>
          <rPr>
            <sz val="10"/>
            <color indexed="81"/>
            <rFont val="Tahoma"/>
            <family val="2"/>
          </rPr>
          <t>P0210 : AUBRY / BERTIN / CHUBERRE / CULO / DANTY / GUILLOSON / MARCHAND C / MERIOT / PAILHOUX / TOURNY ABRIOUX</t>
        </r>
      </text>
    </comment>
    <comment ref="L60" authorId="0">
      <text>
        <r>
          <rPr>
            <sz val="10"/>
            <color indexed="81"/>
            <rFont val="Tahoma"/>
            <family val="2"/>
          </rPr>
          <t xml:space="preserve">P0222 : 
BRAULT / DINDELEUX / MONTHIERS / SONNIER 
</t>
        </r>
      </text>
    </comment>
    <comment ref="M60" authorId="0">
      <text>
        <r>
          <rPr>
            <sz val="8"/>
            <color indexed="81"/>
            <rFont val="Tahoma"/>
            <family val="2"/>
          </rPr>
          <t xml:space="preserve">P0229 : 
MARCHAND E
</t>
        </r>
      </text>
    </comment>
    <comment ref="O60" authorId="0">
      <text>
        <r>
          <rPr>
            <sz val="10"/>
            <color indexed="81"/>
            <rFont val="Tahoma"/>
            <family val="2"/>
          </rPr>
          <t>P1315 : 
CARRIE / CHAOUCE / GUYOT / JARROUSSE / KERBELLEC / PHILIP / SALMON / SIDKI / SIMON / TANGUY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60" authorId="0">
      <text>
        <r>
          <rPr>
            <sz val="10"/>
            <color indexed="81"/>
            <rFont val="Tahoma"/>
            <family val="2"/>
          </rPr>
          <t>P5100 : 
AMMI / BEN MERDAS / HEDBAUT / PIETOT / ROBERT / VINCENT
P5120 : 
CHOLLET / VAUTIER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60" authorId="0">
      <text>
        <r>
          <rPr>
            <sz val="10"/>
            <color indexed="81"/>
            <rFont val="Tahoma"/>
            <family val="2"/>
          </rPr>
          <t>P5200 : 
BAUCHE / BOUCHRA / GLACIAL / JEGOU / KOCH / MAGAND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60" authorId="0">
      <text>
        <r>
          <rPr>
            <sz val="8"/>
            <color indexed="81"/>
            <rFont val="Tahoma"/>
            <family val="2"/>
          </rPr>
          <t xml:space="preserve">PLP 6111 : BANAK /  BLIER / COLLIOU / LOTTIN / COJEAN
L6102 : DENIS
</t>
        </r>
      </text>
    </comment>
    <comment ref="T60" authorId="0">
      <text>
        <r>
          <rPr>
            <sz val="8"/>
            <color indexed="81"/>
            <rFont val="Tahoma"/>
            <family val="2"/>
          </rPr>
          <t xml:space="preserve">PLP 6150 : BONNAL / SAMMANI
L6100 : DUCHEMIN / ROY / VIDY
</t>
        </r>
      </text>
    </comment>
    <comment ref="V60" authorId="0">
      <text>
        <r>
          <rPr>
            <sz val="10"/>
            <color indexed="81"/>
            <rFont val="Tahoma"/>
            <family val="2"/>
          </rPr>
          <t>P7200 : 
GORGE / DECK-DENECHAUD / MAILLARD / ROUGRAFF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60" authorId="0">
      <text>
        <r>
          <rPr>
            <sz val="10"/>
            <color indexed="81"/>
            <rFont val="Tahoma"/>
            <family val="2"/>
          </rPr>
          <t>P7300 : 
BENOIST / DUBE / GABET / HAPPIETTE /SORCI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60" authorId="0">
      <text>
        <r>
          <rPr>
            <sz val="10"/>
            <color indexed="81"/>
            <rFont val="Tahoma"/>
            <family val="2"/>
          </rPr>
          <t>P8011 : 
BATAILLE / MARJOU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60" authorId="0">
      <text>
        <r>
          <rPr>
            <sz val="10"/>
            <color indexed="81"/>
            <rFont val="Tahoma"/>
            <family val="2"/>
          </rPr>
          <t>P8012 : 
BINOIS / BODENNEC / BOULANGER / CLOSIER / GROSCOLAS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Z60" authorId="0">
      <text>
        <r>
          <rPr>
            <sz val="10"/>
            <color indexed="81"/>
            <rFont val="Tahoma"/>
            <family val="2"/>
          </rPr>
          <t>P8013 : 
BERTHELOT / BRIDEL / COLLET / GUILLAUME / JOURDAN / LEMAIRE / LERAY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62" authorId="0">
      <text>
        <r>
          <rPr>
            <sz val="10"/>
            <color indexed="81"/>
            <rFont val="Tahoma"/>
            <family val="2"/>
          </rPr>
          <t xml:space="preserve">39,1h TP :
BOIXIERE : 13,60
HENRY : 8,50
FSTG : 17
</t>
        </r>
      </text>
    </comment>
    <comment ref="K62" authorId="0">
      <text>
        <r>
          <rPr>
            <sz val="10"/>
            <color indexed="81"/>
            <rFont val="Tahoma"/>
            <family val="2"/>
          </rPr>
          <t>69h TP : 
JABAUD 15
MARZIN 14
MENAGER 9
NICOL CANO 16
PERRUCHON 15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62" authorId="0">
      <text>
        <r>
          <rPr>
            <sz val="10"/>
            <color indexed="81"/>
            <rFont val="Tahoma"/>
            <family val="2"/>
          </rPr>
          <t>30 h TP : 
CORBEL 15
FSTG 15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62" authorId="0">
      <text>
        <r>
          <rPr>
            <sz val="10"/>
            <color indexed="81"/>
            <rFont val="Tahoma"/>
            <family val="2"/>
          </rPr>
          <t>9+15 = 24h TP
JAOUEN 9
FSTG 15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62" authorId="0">
      <text>
        <r>
          <rPr>
            <sz val="10"/>
            <color indexed="81"/>
            <rFont val="Tahoma"/>
            <family val="2"/>
          </rPr>
          <t>15h TP :
GHARBI 15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62" authorId="0">
      <text>
        <r>
          <rPr>
            <sz val="10"/>
            <color indexed="81"/>
            <rFont val="Tahoma"/>
            <family val="2"/>
          </rPr>
          <t>16H TP : 
TAROU 16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62" authorId="0">
      <text>
        <r>
          <rPr>
            <sz val="8"/>
            <color indexed="81"/>
            <rFont val="Tahoma"/>
            <family val="2"/>
          </rPr>
          <t xml:space="preserve">L6100 : CHALOPIN
</t>
        </r>
      </text>
    </comment>
    <comment ref="U62" authorId="0">
      <text>
        <r>
          <rPr>
            <sz val="10"/>
            <color indexed="81"/>
            <rFont val="Tahoma"/>
            <family val="2"/>
          </rPr>
          <t>14h TP :
MALHERE LOYER 14,4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62" authorId="0">
      <text>
        <r>
          <rPr>
            <sz val="10"/>
            <color indexed="81"/>
            <rFont val="Tahoma"/>
            <family val="2"/>
          </rPr>
          <t>14h TP : 
GRANGER 14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62" authorId="0">
      <text>
        <r>
          <rPr>
            <sz val="10"/>
            <color indexed="81"/>
            <rFont val="Tahoma"/>
            <family val="2"/>
          </rPr>
          <t>30,5h TP : 
DIQUERO 14,5
LELIEVRE 16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64" authorId="0">
      <text>
        <r>
          <rPr>
            <sz val="10"/>
            <color indexed="81"/>
            <rFont val="Tahoma"/>
            <family val="2"/>
          </rPr>
          <t xml:space="preserve">6,4+8,5+3 = 17,9 h TP à compenser
</t>
        </r>
      </text>
    </comment>
    <comment ref="K64" authorId="0">
      <text>
        <r>
          <rPr>
            <sz val="10"/>
            <color indexed="81"/>
            <rFont val="Tahoma"/>
            <family val="2"/>
          </rPr>
          <t xml:space="preserve">3+4+9+2+3 = 21h TP à compenser : 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64" authorId="0">
      <text>
        <r>
          <rPr>
            <sz val="10"/>
            <color indexed="81"/>
            <rFont val="Tahoma"/>
            <family val="2"/>
          </rPr>
          <t>3+3 = 6h TP à compenser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64" authorId="0">
      <text>
        <r>
          <rPr>
            <sz val="10"/>
            <color indexed="81"/>
            <rFont val="Tahoma"/>
            <family val="2"/>
          </rPr>
          <t>9+3 = 12h TP à compenser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64" authorId="0">
      <text>
        <r>
          <rPr>
            <sz val="10"/>
            <color indexed="81"/>
            <rFont val="Tahoma"/>
            <family val="2"/>
          </rPr>
          <t>3H décharge syndicale à compenser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64" authorId="0">
      <text>
        <r>
          <rPr>
            <sz val="8"/>
            <color indexed="81"/>
            <rFont val="Tahoma"/>
            <family val="2"/>
          </rPr>
          <t xml:space="preserve">2 TP à compenser
</t>
        </r>
      </text>
    </comment>
    <comment ref="S64" authorId="0">
      <text>
        <r>
          <rPr>
            <sz val="8"/>
            <color indexed="81"/>
            <rFont val="Tahoma"/>
            <family val="2"/>
          </rPr>
          <t xml:space="preserve">9 TP à compenser
</t>
        </r>
      </text>
    </comment>
    <comment ref="U64" authorId="0">
      <text>
        <r>
          <rPr>
            <sz val="8"/>
            <color indexed="81"/>
            <rFont val="Tahoma"/>
            <family val="2"/>
          </rPr>
          <t xml:space="preserve">3,6 TP à compenser
</t>
        </r>
      </text>
    </comment>
    <comment ref="V64" authorId="0">
      <text>
        <r>
          <rPr>
            <sz val="8"/>
            <color indexed="81"/>
            <rFont val="Tahoma"/>
            <family val="2"/>
          </rPr>
          <t xml:space="preserve">4 TP à compenser
</t>
        </r>
      </text>
    </comment>
    <comment ref="X64" authorId="0">
      <text>
        <r>
          <rPr>
            <sz val="10"/>
            <color indexed="81"/>
            <rFont val="Tahoma"/>
            <family val="2"/>
          </rPr>
          <t>2+3,5 = 5,5 TP à compenser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C64" authorId="0">
      <text>
        <r>
          <rPr>
            <sz val="10"/>
            <color indexed="81"/>
            <rFont val="Tahoma"/>
            <family val="2"/>
          </rPr>
          <t>84h TP et décharge à compenser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pa</author>
    <author>proviseur</author>
    <author>olivry</author>
    <author>Vancassel</author>
    <author>jouany</author>
  </authors>
  <commentList>
    <comment ref="CK1" authorId="0">
      <text>
        <r>
          <rPr>
            <b/>
            <sz val="8"/>
            <color indexed="81"/>
            <rFont val="Tahoma"/>
            <family val="2"/>
          </rPr>
          <t>coeficient (HP+HSA)/IMP</t>
        </r>
      </text>
    </comment>
    <comment ref="AQ5" authorId="1">
      <text>
        <r>
          <rPr>
            <b/>
            <sz val="9"/>
            <color indexed="81"/>
            <rFont val="Tahoma"/>
            <charset val="1"/>
          </rPr>
          <t>proviseur:</t>
        </r>
        <r>
          <rPr>
            <sz val="9"/>
            <color indexed="81"/>
            <rFont val="Tahoma"/>
            <charset val="1"/>
          </rPr>
          <t xml:space="preserve">
Rotation lycées rennais
</t>
        </r>
      </text>
    </comment>
    <comment ref="BO5" authorId="1">
      <text>
        <r>
          <rPr>
            <b/>
            <sz val="9"/>
            <color indexed="81"/>
            <rFont val="Tahoma"/>
            <charset val="1"/>
          </rPr>
          <t>proviseur:</t>
        </r>
        <r>
          <rPr>
            <sz val="9"/>
            <color indexed="81"/>
            <rFont val="Tahoma"/>
            <charset val="1"/>
          </rPr>
          <t xml:space="preserve">
Rotation lycées rennais
</t>
        </r>
      </text>
    </comment>
    <comment ref="AI23" authorId="1">
      <text>
        <r>
          <rPr>
            <b/>
            <sz val="9"/>
            <color indexed="81"/>
            <rFont val="Tahoma"/>
            <family val="2"/>
          </rPr>
          <t>proviseur:</t>
        </r>
        <r>
          <rPr>
            <sz val="9"/>
            <color indexed="81"/>
            <rFont val="Tahoma"/>
            <family val="2"/>
          </rPr>
          <t xml:space="preserve">
Arts en seconde nouveau
</t>
        </r>
      </text>
    </comment>
    <comment ref="BR24" authorId="2">
      <text>
        <r>
          <rPr>
            <b/>
            <sz val="10"/>
            <color indexed="81"/>
            <rFont val="Tahoma"/>
            <family val="2"/>
          </rPr>
          <t>1h Euro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X31" authorId="1">
      <text>
        <r>
          <rPr>
            <b/>
            <sz val="9"/>
            <color indexed="81"/>
            <rFont val="Tahoma"/>
            <family val="2"/>
          </rPr>
          <t>proviseur:</t>
        </r>
        <r>
          <rPr>
            <sz val="9"/>
            <color indexed="81"/>
            <rFont val="Tahoma"/>
            <family val="2"/>
          </rPr>
          <t xml:space="preserve">
SST M Glacial
</t>
        </r>
      </text>
    </comment>
    <comment ref="BM31" authorId="1">
      <text>
        <r>
          <rPr>
            <b/>
            <sz val="9"/>
            <color indexed="81"/>
            <rFont val="Tahoma"/>
            <charset val="1"/>
          </rPr>
          <t>proviseur:</t>
        </r>
        <r>
          <rPr>
            <sz val="9"/>
            <color indexed="81"/>
            <rFont val="Tahoma"/>
            <charset val="1"/>
          </rPr>
          <t xml:space="preserve">
SST Glacial
</t>
        </r>
      </text>
    </comment>
    <comment ref="AX33" authorId="1">
      <text>
        <r>
          <rPr>
            <b/>
            <sz val="9"/>
            <color indexed="81"/>
            <rFont val="Tahoma"/>
            <charset val="1"/>
          </rPr>
          <t>proviseur:</t>
        </r>
        <r>
          <rPr>
            <sz val="9"/>
            <color indexed="81"/>
            <rFont val="Tahoma"/>
            <charset val="1"/>
          </rPr>
          <t xml:space="preserve">
SST Glacial
</t>
        </r>
      </text>
    </comment>
    <comment ref="BM33" authorId="1">
      <text>
        <r>
          <rPr>
            <b/>
            <sz val="9"/>
            <color indexed="81"/>
            <rFont val="Tahoma"/>
            <charset val="1"/>
          </rPr>
          <t>proviseur:</t>
        </r>
        <r>
          <rPr>
            <sz val="9"/>
            <color indexed="81"/>
            <rFont val="Tahoma"/>
            <charset val="1"/>
          </rPr>
          <t xml:space="preserve">
SST Glacial
</t>
        </r>
      </text>
    </comment>
    <comment ref="BM35" authorId="1">
      <text>
        <r>
          <rPr>
            <b/>
            <sz val="9"/>
            <color indexed="81"/>
            <rFont val="Tahoma"/>
            <charset val="1"/>
          </rPr>
          <t>proviseur:</t>
        </r>
        <r>
          <rPr>
            <sz val="9"/>
            <color indexed="81"/>
            <rFont val="Tahoma"/>
            <charset val="1"/>
          </rPr>
          <t xml:space="preserve">
SST Mme Pittiou</t>
        </r>
      </text>
    </comment>
    <comment ref="BV35" authorId="1">
      <text>
        <r>
          <rPr>
            <b/>
            <sz val="9"/>
            <color indexed="81"/>
            <rFont val="Tahoma"/>
            <charset val="1"/>
          </rPr>
          <t>proviseur:</t>
        </r>
        <r>
          <rPr>
            <sz val="9"/>
            <color indexed="81"/>
            <rFont val="Tahoma"/>
            <charset val="1"/>
          </rPr>
          <t xml:space="preserve">
dédoublement 1h00 hebdo
 en groupe</t>
        </r>
      </text>
    </comment>
    <comment ref="BW35" authorId="1">
      <text>
        <r>
          <rPr>
            <b/>
            <sz val="9"/>
            <color indexed="81"/>
            <rFont val="Tahoma"/>
            <charset val="1"/>
          </rPr>
          <t>proviseur:</t>
        </r>
        <r>
          <rPr>
            <sz val="9"/>
            <color indexed="81"/>
            <rFont val="Tahoma"/>
            <charset val="1"/>
          </rPr>
          <t xml:space="preserve">
SST Mme Pittiou
</t>
        </r>
      </text>
    </comment>
    <comment ref="BR36" authorId="2">
      <text>
        <r>
          <rPr>
            <b/>
            <sz val="10"/>
            <color indexed="81"/>
            <rFont val="Tahoma"/>
            <family val="2"/>
          </rPr>
          <t>1h Euro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37" authorId="1">
      <text>
        <r>
          <rPr>
            <sz val="9"/>
            <color indexed="81"/>
            <rFont val="Tahoma"/>
            <family val="2"/>
          </rPr>
          <t xml:space="preserve">
Mise à niveau Italien</t>
        </r>
      </text>
    </comment>
    <comment ref="BC38" authorId="1">
      <text>
        <r>
          <rPr>
            <b/>
            <sz val="9"/>
            <color indexed="81"/>
            <rFont val="Tahoma"/>
            <family val="2"/>
          </rPr>
          <t>proviseur:</t>
        </r>
        <r>
          <rPr>
            <sz val="9"/>
            <color indexed="81"/>
            <rFont val="Tahoma"/>
            <family val="2"/>
          </rPr>
          <t xml:space="preserve">
SST Mme Desplace
</t>
        </r>
      </text>
    </comment>
    <comment ref="BM38" authorId="1">
      <text>
        <r>
          <rPr>
            <b/>
            <sz val="9"/>
            <color indexed="81"/>
            <rFont val="Tahoma"/>
            <charset val="1"/>
          </rPr>
          <t>proviseur:</t>
        </r>
        <r>
          <rPr>
            <sz val="9"/>
            <color indexed="81"/>
            <rFont val="Tahoma"/>
            <charset val="1"/>
          </rPr>
          <t xml:space="preserve">
sst : Mme Desplace ou M. Lottin
</t>
        </r>
      </text>
    </comment>
    <comment ref="BC39" authorId="1">
      <text>
        <r>
          <rPr>
            <b/>
            <sz val="9"/>
            <color indexed="81"/>
            <rFont val="Tahoma"/>
            <charset val="1"/>
          </rPr>
          <t>proviseur:</t>
        </r>
        <r>
          <rPr>
            <sz val="9"/>
            <color indexed="81"/>
            <rFont val="Tahoma"/>
            <charset val="1"/>
          </rPr>
          <t xml:space="preserve">
SST Mme Desplace
</t>
        </r>
      </text>
    </comment>
    <comment ref="BM39" authorId="1">
      <text>
        <r>
          <rPr>
            <b/>
            <sz val="9"/>
            <color indexed="81"/>
            <rFont val="Tahoma"/>
            <charset val="1"/>
          </rPr>
          <t>proviseur:</t>
        </r>
        <r>
          <rPr>
            <sz val="9"/>
            <color indexed="81"/>
            <rFont val="Tahoma"/>
            <charset val="1"/>
          </rPr>
          <t xml:space="preserve">
sst : Mme Desplace ou M. Lottin
</t>
        </r>
      </text>
    </comment>
    <comment ref="BR50" authorId="2">
      <text>
        <r>
          <rPr>
            <b/>
            <sz val="10"/>
            <color indexed="81"/>
            <rFont val="Tahoma"/>
            <family val="2"/>
          </rPr>
          <t>1h Euro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G55" authorId="0">
      <text>
        <r>
          <rPr>
            <b/>
            <sz val="8"/>
            <color indexed="81"/>
            <rFont val="Tahoma"/>
            <family val="2"/>
          </rPr>
          <t>pa:</t>
        </r>
        <r>
          <rPr>
            <sz val="8"/>
            <color indexed="81"/>
            <rFont val="Tahoma"/>
            <family val="2"/>
          </rPr>
          <t xml:space="preserve">
manquerait 3h00</t>
        </r>
      </text>
    </comment>
    <comment ref="CE62" authorId="0">
      <text>
        <r>
          <rPr>
            <b/>
            <sz val="8"/>
            <color indexed="81"/>
            <rFont val="Tahoma"/>
            <family val="2"/>
          </rPr>
          <t xml:space="preserve">somme verticale
</t>
        </r>
      </text>
    </comment>
    <comment ref="CG62" authorId="0">
      <text>
        <r>
          <rPr>
            <b/>
            <sz val="8"/>
            <color indexed="81"/>
            <rFont val="Tahoma"/>
            <family val="2"/>
          </rPr>
          <t>HP+HSA+IMP</t>
        </r>
      </text>
    </comment>
    <comment ref="CE63" authorId="0">
      <text>
        <r>
          <rPr>
            <b/>
            <sz val="8"/>
            <color indexed="81"/>
            <rFont val="Tahoma"/>
            <family val="2"/>
          </rPr>
          <t>somme horizontale</t>
        </r>
      </text>
    </comment>
    <comment ref="CF63" authorId="3">
      <text>
        <r>
          <rPr>
            <b/>
            <sz val="8"/>
            <color indexed="81"/>
            <rFont val="Tahoma"/>
            <family val="2"/>
          </rPr>
          <t xml:space="preserve">Somme des bseoins par discipline - horizontale
</t>
        </r>
      </text>
    </comment>
    <comment ref="CH63" authorId="0">
      <text>
        <r>
          <rPr>
            <b/>
            <sz val="8"/>
            <color indexed="81"/>
            <rFont val="Tahoma"/>
            <family val="2"/>
          </rPr>
          <t>total horizontal des besoins</t>
        </r>
      </text>
    </comment>
    <comment ref="BI65" authorId="4">
      <text>
        <r>
          <rPr>
            <b/>
            <sz val="9"/>
            <color indexed="81"/>
            <rFont val="Tahoma"/>
            <family val="2"/>
          </rPr>
          <t>ULIS : MARTIN</t>
        </r>
      </text>
    </comment>
    <comment ref="H66" authorId="4">
      <text>
        <r>
          <rPr>
            <sz val="8"/>
            <color indexed="81"/>
            <rFont val="Tahoma"/>
            <family val="2"/>
          </rPr>
          <t xml:space="preserve">
 UNSS
</t>
        </r>
      </text>
    </comment>
    <comment ref="I66" authorId="4">
      <text>
        <r>
          <rPr>
            <sz val="10"/>
            <color indexed="81"/>
            <rFont val="Tahoma"/>
            <family val="2"/>
          </rPr>
          <t>12h LSF
  4,5h FLE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I66" authorId="4">
      <text>
        <r>
          <rPr>
            <b/>
            <sz val="9"/>
            <color indexed="81"/>
            <rFont val="Tahoma"/>
            <family val="2"/>
          </rPr>
          <t>pour ATCT</t>
        </r>
      </text>
    </comment>
    <comment ref="CD66" authorId="1">
      <text>
        <r>
          <rPr>
            <b/>
            <sz val="9"/>
            <color indexed="81"/>
            <rFont val="Tahoma"/>
            <family val="2"/>
          </rPr>
          <t>proviseur:</t>
        </r>
        <r>
          <rPr>
            <sz val="9"/>
            <color indexed="81"/>
            <rFont val="Tahoma"/>
            <family val="2"/>
          </rPr>
          <t xml:space="preserve">
6h00 FLS
</t>
        </r>
      </text>
    </comment>
    <comment ref="H67" authorId="4">
      <text>
        <r>
          <rPr>
            <b/>
            <sz val="8"/>
            <color indexed="81"/>
            <rFont val="Tahoma"/>
            <family val="2"/>
          </rPr>
          <t xml:space="preserve">2h coordo
</t>
        </r>
      </text>
    </comment>
    <comment ref="I67" authorId="4">
      <text>
        <r>
          <rPr>
            <b/>
            <sz val="8"/>
            <color indexed="81"/>
            <rFont val="Tahoma"/>
            <family val="2"/>
          </rPr>
          <t>1h site BERTIN
1h journal</t>
        </r>
      </text>
    </comment>
    <comment ref="Z67" authorId="4">
      <text>
        <r>
          <rPr>
            <sz val="8"/>
            <color indexed="81"/>
            <rFont val="Tahoma"/>
            <family val="2"/>
          </rPr>
          <t xml:space="preserve">1h labo
</t>
        </r>
      </text>
    </comment>
    <comment ref="AY67" authorId="3">
      <text>
        <r>
          <rPr>
            <b/>
            <sz val="8"/>
            <color indexed="81"/>
            <rFont val="Tahoma"/>
            <family val="2"/>
          </rPr>
          <t xml:space="preserve">oc
</t>
        </r>
      </text>
    </comment>
    <comment ref="BD67" authorId="3">
      <text>
        <r>
          <rPr>
            <b/>
            <sz val="8"/>
            <color indexed="81"/>
            <rFont val="Tahoma"/>
            <family val="2"/>
          </rPr>
          <t>oc</t>
        </r>
      </text>
    </comment>
    <comment ref="BN67" authorId="1">
      <text>
        <r>
          <rPr>
            <b/>
            <sz val="9"/>
            <color indexed="81"/>
            <rFont val="Tahoma"/>
            <family val="2"/>
          </rPr>
          <t>proviseur:</t>
        </r>
        <r>
          <rPr>
            <sz val="9"/>
            <color indexed="81"/>
            <rFont val="Tahoma"/>
            <family val="2"/>
          </rPr>
          <t xml:space="preserve">
Coordo DEAES
</t>
        </r>
      </text>
    </comment>
    <comment ref="U68" authorId="4">
      <text>
        <r>
          <rPr>
            <sz val="8"/>
            <color indexed="81"/>
            <rFont val="Tahoma"/>
            <family val="2"/>
          </rPr>
          <t xml:space="preserve">MARCHAND 2h Léonardo
</t>
        </r>
      </text>
    </comment>
    <comment ref="BR68" authorId="4">
      <text>
        <r>
          <rPr>
            <sz val="10"/>
            <color indexed="81"/>
            <rFont val="Tahoma"/>
            <family val="2"/>
          </rPr>
          <t>2h CLOSIER</t>
        </r>
      </text>
    </comment>
    <comment ref="CF69" authorId="0">
      <text>
        <r>
          <rPr>
            <b/>
            <sz val="8"/>
            <color indexed="81"/>
            <rFont val="Tahoma"/>
            <family val="2"/>
          </rPr>
          <t>TOTAL DES BESOINS
somme horizontale</t>
        </r>
      </text>
    </comment>
    <comment ref="CG69" authorId="0">
      <text>
        <r>
          <rPr>
            <b/>
            <sz val="8"/>
            <color indexed="81"/>
            <rFont val="Tahoma"/>
            <family val="2"/>
          </rPr>
          <t>total DGH
somme verticale</t>
        </r>
      </text>
    </comment>
    <comment ref="I70" authorId="4">
      <text>
        <r>
          <rPr>
            <sz val="10"/>
            <color indexed="81"/>
            <rFont val="Tahoma"/>
            <family val="2"/>
          </rPr>
          <t xml:space="preserve">P0210 : AUBRY / BERTIN / CHUBERRE / CULO / DANTY /  GUILLOSON / MARCHAND C / MERIOT / NICOL-CANO / 
TOURNY ABRIOUX / MARZIN 
+MENAGER
</t>
        </r>
      </text>
    </comment>
    <comment ref="AI70" authorId="4">
      <text>
        <r>
          <rPr>
            <b/>
            <sz val="8"/>
            <color indexed="81"/>
            <rFont val="Tahoma"/>
            <family val="2"/>
          </rPr>
          <t xml:space="preserve">GARATTI
MALHERE-LOYER
</t>
        </r>
      </text>
    </comment>
    <comment ref="AI72" authorId="4">
      <text>
        <r>
          <rPr>
            <b/>
            <sz val="8"/>
            <color indexed="81"/>
            <rFont val="Tahoma"/>
            <family val="2"/>
          </rPr>
          <t xml:space="preserve">GARATTI
MALHERE-LOYER
</t>
        </r>
      </text>
    </comment>
    <comment ref="I73" authorId="0">
      <text>
        <r>
          <rPr>
            <b/>
            <sz val="8"/>
            <color indexed="81"/>
            <rFont val="Tahoma"/>
            <charset val="1"/>
          </rPr>
          <t>pa:</t>
        </r>
        <r>
          <rPr>
            <sz val="8"/>
            <color indexed="81"/>
            <rFont val="Tahoma"/>
            <charset val="1"/>
          </rPr>
          <t xml:space="preserve">
M. Perruchon , Mme Mattéi, Mme Pailhoux</t>
        </r>
      </text>
    </comment>
    <comment ref="P73" authorId="4">
      <text>
        <r>
          <rPr>
            <b/>
            <sz val="8"/>
            <color indexed="81"/>
            <rFont val="Tahoma"/>
            <family val="2"/>
          </rPr>
          <t xml:space="preserve">9H Mme DUCLAU
</t>
        </r>
      </text>
    </comment>
    <comment ref="I74" authorId="4">
      <text>
        <r>
          <rPr>
            <sz val="10"/>
            <color indexed="81"/>
            <rFont val="Tahoma"/>
            <family val="2"/>
          </rPr>
          <t xml:space="preserve">42,5 TP : 
PERRUCHON 14,5
PAILHOUX 12
jabaud 16
</t>
        </r>
      </text>
    </comment>
    <comment ref="P74" authorId="4">
      <text>
        <r>
          <rPr>
            <b/>
            <sz val="8"/>
            <color indexed="81"/>
            <rFont val="Tahoma"/>
            <family val="2"/>
          </rPr>
          <t xml:space="preserve">9H Mme DUCLAU
</t>
        </r>
      </text>
    </comment>
    <comment ref="CI74" authorId="0">
      <text>
        <r>
          <rPr>
            <b/>
            <sz val="8"/>
            <color indexed="81"/>
            <rFont val="Tahoma"/>
            <family val="2"/>
          </rPr>
          <t>somme horizontale des apports</t>
        </r>
      </text>
    </comment>
    <comment ref="CI76" authorId="0">
      <text>
        <r>
          <rPr>
            <b/>
            <sz val="8"/>
            <color indexed="81"/>
            <rFont val="Tahoma"/>
            <family val="2"/>
          </rPr>
          <t>ecart vertical total besoins - total apports</t>
        </r>
      </text>
    </comment>
    <comment ref="H78" authorId="0">
      <text>
        <r>
          <rPr>
            <b/>
            <sz val="8"/>
            <color indexed="81"/>
            <rFont val="Tahoma"/>
            <charset val="1"/>
          </rPr>
          <t>pa:2 poste stagiaire avec 1,5h
 d'AS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I78" authorId="4">
      <text>
        <r>
          <rPr>
            <sz val="10"/>
            <color indexed="81"/>
            <rFont val="Tahoma"/>
            <family val="2"/>
          </rPr>
          <t xml:space="preserve">6h TP à compenser
</t>
        </r>
      </text>
    </comment>
    <comment ref="BN79" authorId="4">
      <text>
        <r>
          <rPr>
            <b/>
            <sz val="10"/>
            <color indexed="81"/>
            <rFont val="Tahoma"/>
            <family val="2"/>
          </rPr>
          <t>Transfert de 12h  biologie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pa</author>
    <author>proviseur</author>
    <author>Vancassel</author>
    <author>jouany</author>
  </authors>
  <commentList>
    <comment ref="AB58" authorId="0">
      <text>
        <r>
          <rPr>
            <b/>
            <sz val="8"/>
            <color indexed="81"/>
            <rFont val="Tahoma"/>
            <family val="2"/>
          </rPr>
          <t>mise à niveau en HSE</t>
        </r>
      </text>
    </comment>
    <comment ref="AB60" authorId="1">
      <text>
        <r>
          <rPr>
            <b/>
            <sz val="9"/>
            <color indexed="81"/>
            <rFont val="Tahoma"/>
            <charset val="1"/>
          </rPr>
          <t>proviseur:</t>
        </r>
        <r>
          <rPr>
            <sz val="9"/>
            <color indexed="81"/>
            <rFont val="Tahoma"/>
            <charset val="1"/>
          </rPr>
          <t xml:space="preserve">
MAN en HSE
</t>
        </r>
      </text>
    </comment>
    <comment ref="AE62" authorId="0">
      <text>
        <r>
          <rPr>
            <b/>
            <sz val="8"/>
            <color indexed="81"/>
            <rFont val="Tahoma"/>
            <family val="2"/>
          </rPr>
          <t>HP+HSA+IMP</t>
        </r>
      </text>
    </comment>
    <comment ref="AF62" authorId="0">
      <text>
        <r>
          <rPr>
            <b/>
            <sz val="8"/>
            <color indexed="81"/>
            <rFont val="Tahoma"/>
            <family val="2"/>
          </rPr>
          <t>HP+HSA sans les IMP</t>
        </r>
      </text>
    </comment>
    <comment ref="AC63" authorId="0">
      <text>
        <r>
          <rPr>
            <b/>
            <sz val="8"/>
            <color indexed="81"/>
            <rFont val="Tahoma"/>
            <family val="2"/>
          </rPr>
          <t>somme horizontale</t>
        </r>
      </text>
    </comment>
    <comment ref="AD63" authorId="2">
      <text>
        <r>
          <rPr>
            <b/>
            <sz val="8"/>
            <color indexed="81"/>
            <rFont val="Tahoma"/>
            <family val="2"/>
          </rPr>
          <t xml:space="preserve">Somme des bseoins par discipline - verticale
</t>
        </r>
      </text>
    </comment>
    <comment ref="H66" authorId="3">
      <text>
        <r>
          <rPr>
            <sz val="8"/>
            <color indexed="81"/>
            <rFont val="Tahoma"/>
            <family val="2"/>
          </rPr>
          <t xml:space="preserve">15h UNSS
</t>
        </r>
      </text>
    </comment>
    <comment ref="I66" authorId="1">
      <text>
        <r>
          <rPr>
            <b/>
            <sz val="9"/>
            <color indexed="81"/>
            <rFont val="Tahoma"/>
            <family val="2"/>
          </rPr>
          <t>proviseur:</t>
        </r>
        <r>
          <rPr>
            <sz val="9"/>
            <color indexed="81"/>
            <rFont val="Tahoma"/>
            <family val="2"/>
          </rPr>
          <t xml:space="preserve">
Français langue seconde
</t>
        </r>
      </text>
    </comment>
    <comment ref="J66" authorId="1">
      <text>
        <r>
          <rPr>
            <b/>
            <sz val="9"/>
            <color indexed="81"/>
            <rFont val="Tahoma"/>
            <family val="2"/>
          </rPr>
          <t>proviseur: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66" authorId="3">
      <text>
        <r>
          <rPr>
            <sz val="10"/>
            <color indexed="81"/>
            <rFont val="Tahoma"/>
            <family val="2"/>
          </rPr>
          <t>6h FLE</t>
        </r>
      </text>
    </comment>
    <comment ref="H67" authorId="3">
      <text>
        <r>
          <rPr>
            <b/>
            <sz val="8"/>
            <color indexed="81"/>
            <rFont val="Tahoma"/>
            <family val="2"/>
          </rPr>
          <t xml:space="preserve">2h coordo
</t>
        </r>
      </text>
    </comment>
    <comment ref="M67" authorId="3">
      <text>
        <r>
          <rPr>
            <sz val="8"/>
            <color indexed="81"/>
            <rFont val="Tahoma"/>
            <family val="2"/>
          </rPr>
          <t xml:space="preserve">1h labo
</t>
        </r>
      </text>
    </comment>
    <comment ref="AC69" authorId="0">
      <text>
        <r>
          <rPr>
            <b/>
            <sz val="8"/>
            <color indexed="81"/>
            <rFont val="Tahoma"/>
            <family val="2"/>
          </rPr>
          <t>somme horizontale des besoins</t>
        </r>
      </text>
    </comment>
    <comment ref="AD69" authorId="0">
      <text>
        <r>
          <rPr>
            <b/>
            <sz val="8"/>
            <color indexed="81"/>
            <rFont val="Tahoma"/>
            <family val="2"/>
          </rPr>
          <t>TOTAL DES BESOINS
somme horizontale</t>
        </r>
      </text>
    </comment>
    <comment ref="AE69" authorId="0">
      <text>
        <r>
          <rPr>
            <b/>
            <sz val="8"/>
            <color indexed="81"/>
            <rFont val="Tahoma"/>
            <family val="2"/>
          </rPr>
          <t>total DGH
somme verticale</t>
        </r>
      </text>
    </comment>
    <comment ref="AF69" authorId="0">
      <text>
        <r>
          <rPr>
            <b/>
            <sz val="8"/>
            <color indexed="81"/>
            <rFont val="Tahoma"/>
            <family val="2"/>
          </rPr>
          <t xml:space="preserve">total DGH sans les IMP
</t>
        </r>
      </text>
    </comment>
    <comment ref="AC71" authorId="0">
      <text>
        <r>
          <rPr>
            <b/>
            <sz val="8"/>
            <color indexed="81"/>
            <rFont val="Tahoma"/>
            <family val="2"/>
          </rPr>
          <t>somme horizontale des besoins</t>
        </r>
      </text>
    </comment>
    <comment ref="AC73" authorId="0">
      <text>
        <r>
          <rPr>
            <b/>
            <sz val="8"/>
            <color indexed="81"/>
            <rFont val="Tahoma"/>
            <family val="2"/>
          </rPr>
          <t>somme horizontale des besoins</t>
        </r>
      </text>
    </comment>
    <comment ref="AC74" authorId="0">
      <text>
        <r>
          <rPr>
            <b/>
            <sz val="8"/>
            <color indexed="81"/>
            <rFont val="Tahoma"/>
            <family val="2"/>
          </rPr>
          <t>somme horizontale des besoins</t>
        </r>
      </text>
    </comment>
    <comment ref="AD74" authorId="0">
      <text>
        <r>
          <rPr>
            <b/>
            <sz val="8"/>
            <color indexed="81"/>
            <rFont val="Tahoma"/>
            <charset val="1"/>
          </rPr>
          <t>pa:</t>
        </r>
        <r>
          <rPr>
            <sz val="8"/>
            <color indexed="81"/>
            <rFont val="Tahoma"/>
            <charset val="1"/>
          </rPr>
          <t xml:space="preserve">
somme des apports vertical
</t>
        </r>
      </text>
    </comment>
    <comment ref="AG74" authorId="0">
      <text>
        <r>
          <rPr>
            <b/>
            <sz val="8"/>
            <color indexed="81"/>
            <rFont val="Tahoma"/>
            <family val="2"/>
          </rPr>
          <t>somme horizontale des apports</t>
        </r>
      </text>
    </comment>
    <comment ref="H78" authorId="1">
      <text>
        <r>
          <rPr>
            <b/>
            <sz val="9"/>
            <color indexed="81"/>
            <rFont val="Tahoma"/>
            <charset val="1"/>
          </rPr>
          <t>proviseur:</t>
        </r>
        <r>
          <rPr>
            <sz val="9"/>
            <color indexed="81"/>
            <rFont val="Tahoma"/>
            <charset val="1"/>
          </rPr>
          <t xml:space="preserve">
2 stagiaires</t>
        </r>
      </text>
    </comment>
    <comment ref="K78" authorId="1">
      <text>
        <r>
          <rPr>
            <b/>
            <sz val="9"/>
            <color indexed="81"/>
            <rFont val="Tahoma"/>
            <family val="2"/>
          </rPr>
          <t>proviseur:</t>
        </r>
        <r>
          <rPr>
            <sz val="9"/>
            <color indexed="81"/>
            <rFont val="Tahoma"/>
            <family val="2"/>
          </rPr>
          <t xml:space="preserve">
BMP Mme Touboulic
</t>
        </r>
      </text>
    </comment>
    <comment ref="M78" authorId="1">
      <text>
        <r>
          <rPr>
            <b/>
            <sz val="9"/>
            <color indexed="81"/>
            <rFont val="Tahoma"/>
            <family val="2"/>
          </rPr>
          <t>proviseur:</t>
        </r>
        <r>
          <rPr>
            <sz val="9"/>
            <color indexed="81"/>
            <rFont val="Tahoma"/>
            <family val="2"/>
          </rPr>
          <t xml:space="preserve">
BMP / stagiaire
</t>
        </r>
      </text>
    </comment>
    <comment ref="S78" authorId="1">
      <text>
        <r>
          <rPr>
            <b/>
            <sz val="9"/>
            <color indexed="81"/>
            <rFont val="Tahoma"/>
            <family val="2"/>
          </rPr>
          <t>proviseur:</t>
        </r>
        <r>
          <rPr>
            <sz val="9"/>
            <color indexed="81"/>
            <rFont val="Tahoma"/>
            <family val="2"/>
          </rPr>
          <t xml:space="preserve">
BMP M Fauglas
</t>
        </r>
      </text>
    </comment>
    <comment ref="T78" authorId="1">
      <text>
        <r>
          <rPr>
            <b/>
            <sz val="9"/>
            <color indexed="81"/>
            <rFont val="Tahoma"/>
            <charset val="1"/>
          </rPr>
          <t>proviseur:</t>
        </r>
        <r>
          <rPr>
            <sz val="9"/>
            <color indexed="81"/>
            <rFont val="Tahoma"/>
            <charset val="1"/>
          </rPr>
          <t xml:space="preserve">
Stagiaire
</t>
        </r>
      </text>
    </comment>
    <comment ref="V78" authorId="1">
      <text>
        <r>
          <rPr>
            <b/>
            <sz val="9"/>
            <color indexed="81"/>
            <rFont val="Tahoma"/>
            <charset val="1"/>
          </rPr>
          <t>proviseur:</t>
        </r>
        <r>
          <rPr>
            <sz val="9"/>
            <color indexed="81"/>
            <rFont val="Tahoma"/>
            <charset val="1"/>
          </rPr>
          <t xml:space="preserve">
Mme Lesellier + Stagiaire
</t>
        </r>
      </text>
    </comment>
    <comment ref="AF81" authorId="0">
      <text>
        <r>
          <rPr>
            <b/>
            <sz val="8"/>
            <color indexed="81"/>
            <rFont val="Tahoma"/>
            <family val="2"/>
          </rPr>
          <t>somme horizontale des HSA</t>
        </r>
      </text>
    </comment>
  </commentList>
</comments>
</file>

<file path=xl/sharedStrings.xml><?xml version="1.0" encoding="utf-8"?>
<sst xmlns="http://schemas.openxmlformats.org/spreadsheetml/2006/main" count="1285" uniqueCount="382">
  <si>
    <t>EPS</t>
  </si>
  <si>
    <t>TOTAL</t>
  </si>
  <si>
    <t xml:space="preserve"> ACC. PERSO</t>
  </si>
  <si>
    <t>2ELE1</t>
  </si>
  <si>
    <t>2ELE2</t>
  </si>
  <si>
    <t>2VCO</t>
  </si>
  <si>
    <t>2PG</t>
  </si>
  <si>
    <t>2PI</t>
  </si>
  <si>
    <t>1ELE1</t>
  </si>
  <si>
    <t>1VCO</t>
  </si>
  <si>
    <t>TELE1</t>
  </si>
  <si>
    <t>TELE2</t>
  </si>
  <si>
    <t>TSEN1</t>
  </si>
  <si>
    <t>TSEN2</t>
  </si>
  <si>
    <t>TVCO</t>
  </si>
  <si>
    <t>1CAP ECM</t>
  </si>
  <si>
    <t>TCAP ECM</t>
  </si>
  <si>
    <t>DEAVS</t>
  </si>
  <si>
    <t>1TS</t>
  </si>
  <si>
    <t>2TS</t>
  </si>
  <si>
    <t>SC MEDICO SOCIALES</t>
  </si>
  <si>
    <t>BIO SANTE ENVIRON</t>
  </si>
  <si>
    <t>VENTE</t>
  </si>
  <si>
    <t>2ASSPD</t>
  </si>
  <si>
    <t>2ASSPS</t>
  </si>
  <si>
    <t>COMM GRAPHIQUE</t>
  </si>
  <si>
    <t>SC PHYS CHIM</t>
  </si>
  <si>
    <t>GEN MECA CONST</t>
  </si>
  <si>
    <t>GEN EL.ELECTROTEC</t>
  </si>
  <si>
    <t>IMPPRESSION Livre image</t>
  </si>
  <si>
    <t>ENS ARTIST arts appliques</t>
  </si>
  <si>
    <t>COMM ET BUREAUTIQUE</t>
  </si>
  <si>
    <t>COMPTA BUREAUTIQUE</t>
  </si>
  <si>
    <t>LETT ANGLAIS</t>
  </si>
  <si>
    <t>LETTRES-HIST.GEO</t>
  </si>
  <si>
    <t>MATHS SC.PHYSIQUES</t>
  </si>
  <si>
    <t>IND GRAPH ImprImerie livre</t>
  </si>
  <si>
    <t>COMPO Forme imprimante</t>
  </si>
  <si>
    <t>PAO</t>
  </si>
  <si>
    <t>LYCEE</t>
  </si>
  <si>
    <t>LP</t>
  </si>
  <si>
    <t>LYC</t>
  </si>
  <si>
    <t>H</t>
  </si>
  <si>
    <t>HP</t>
  </si>
  <si>
    <t>HSA</t>
  </si>
  <si>
    <t>sourds K</t>
  </si>
  <si>
    <t xml:space="preserve"> </t>
  </si>
  <si>
    <t>TSEN3 FDD</t>
  </si>
  <si>
    <t>POND</t>
  </si>
  <si>
    <t>TPG</t>
  </si>
  <si>
    <t>1ASSPD</t>
  </si>
  <si>
    <t>1ASSPS</t>
  </si>
  <si>
    <t>2GA1</t>
  </si>
  <si>
    <t>TCOM</t>
  </si>
  <si>
    <t>3PP</t>
  </si>
  <si>
    <t>L6100</t>
  </si>
  <si>
    <t>L6102</t>
  </si>
  <si>
    <t>P6111</t>
  </si>
  <si>
    <t>P6150</t>
  </si>
  <si>
    <t>L1500</t>
  </si>
  <si>
    <t>L1900</t>
  </si>
  <si>
    <t>P0210</t>
  </si>
  <si>
    <t>P0222</t>
  </si>
  <si>
    <t>P0229</t>
  </si>
  <si>
    <t>P1315</t>
  </si>
  <si>
    <t>P4100</t>
  </si>
  <si>
    <t>P5100</t>
  </si>
  <si>
    <t>P5120</t>
  </si>
  <si>
    <t>P5200</t>
  </si>
  <si>
    <t>P6500</t>
  </si>
  <si>
    <t>P7200</t>
  </si>
  <si>
    <t>P7300</t>
  </si>
  <si>
    <t>P8011</t>
  </si>
  <si>
    <t>P8012</t>
  </si>
  <si>
    <t>P8013</t>
  </si>
  <si>
    <t>1ELE2</t>
  </si>
  <si>
    <t>ESPAGNOL</t>
  </si>
  <si>
    <t xml:space="preserve">LETT ITALIEN </t>
  </si>
  <si>
    <t>P0226</t>
  </si>
  <si>
    <t>TASSPD</t>
  </si>
  <si>
    <t>TASSPS 1</t>
  </si>
  <si>
    <t>TASSPS 2</t>
  </si>
  <si>
    <t>CAPACITE 
ACCUEIL</t>
  </si>
  <si>
    <t>KERVEZA</t>
  </si>
  <si>
    <t>EFFECTIF 
LYCEE</t>
  </si>
  <si>
    <t>1GA1</t>
  </si>
  <si>
    <t>1GA2</t>
  </si>
  <si>
    <t xml:space="preserve">2GA2     </t>
  </si>
  <si>
    <t>DIFFERENCE</t>
  </si>
  <si>
    <t xml:space="preserve">TSEC        </t>
  </si>
  <si>
    <t xml:space="preserve">TPI           </t>
  </si>
  <si>
    <t xml:space="preserve">1PG          </t>
  </si>
  <si>
    <t xml:space="preserve">1PI            </t>
  </si>
  <si>
    <t>2SEN1 TR</t>
  </si>
  <si>
    <t>S/TOTAL</t>
  </si>
  <si>
    <t>BESOINS</t>
  </si>
  <si>
    <t>ECARTS</t>
  </si>
  <si>
    <t>TOTAL affecté / DIVISION</t>
  </si>
  <si>
    <t>RESTE a AFFECTER / DIVISION</t>
  </si>
  <si>
    <t>DGH / RECTORAT</t>
  </si>
  <si>
    <t>Heures TC</t>
  </si>
  <si>
    <t>Heures TP</t>
  </si>
  <si>
    <t>CSR/BMP</t>
  </si>
  <si>
    <t>TC</t>
  </si>
  <si>
    <t>TP</t>
  </si>
  <si>
    <t xml:space="preserve">Temps </t>
  </si>
  <si>
    <t>Complet</t>
  </si>
  <si>
    <t>Partiel</t>
  </si>
  <si>
    <t>ULIS</t>
  </si>
  <si>
    <t>BESOINS PAR FORMATIONS  2013/2014</t>
  </si>
  <si>
    <t>poste TC</t>
  </si>
  <si>
    <t>2SEN2 ASI/AVP</t>
  </si>
  <si>
    <t>1SEN2 ASI/AVP</t>
  </si>
  <si>
    <t>1SEN1 TR</t>
  </si>
  <si>
    <t>ELECTRONONIQUE</t>
  </si>
  <si>
    <t>UNSS</t>
  </si>
  <si>
    <t>K+ ULIS</t>
  </si>
  <si>
    <t>PSE</t>
  </si>
  <si>
    <t>Autres(coordo/UNSS/OC/léonardo/,,,</t>
  </si>
  <si>
    <t>création</t>
  </si>
  <si>
    <t>total HP</t>
  </si>
  <si>
    <t>sur 18 postes</t>
  </si>
  <si>
    <t>Temps Complet</t>
  </si>
  <si>
    <t>Temps Partiel</t>
  </si>
  <si>
    <t>Total</t>
  </si>
  <si>
    <t>CAPACITE D'ACCUEIL
LYCEE</t>
  </si>
  <si>
    <r>
      <t>EGLS +</t>
    </r>
    <r>
      <rPr>
        <sz val="9"/>
        <rFont val="Arial Black"/>
        <family val="2"/>
      </rPr>
      <t xml:space="preserve"> PROJET + COORDO</t>
    </r>
  </si>
  <si>
    <t>TASSPD 1</t>
  </si>
  <si>
    <t>TGA1</t>
  </si>
  <si>
    <t>TGA2</t>
  </si>
  <si>
    <t>AP</t>
  </si>
  <si>
    <t>MDPH</t>
  </si>
  <si>
    <t>pondé 1,25</t>
  </si>
  <si>
    <t>IMP</t>
  </si>
  <si>
    <t>IMP Léonardo</t>
  </si>
  <si>
    <t>IMP coordo /OC /labo</t>
  </si>
  <si>
    <t>LSF</t>
  </si>
  <si>
    <t>UNSS/FLE/LSF</t>
  </si>
  <si>
    <t>variation</t>
  </si>
  <si>
    <t>BMP</t>
  </si>
  <si>
    <t>DE AES</t>
  </si>
  <si>
    <t>ECO. GE. GA</t>
  </si>
  <si>
    <t>P8039</t>
  </si>
  <si>
    <t>CE</t>
  </si>
  <si>
    <t>Gp</t>
  </si>
  <si>
    <t>EGLS</t>
  </si>
  <si>
    <t>LETTRES</t>
  </si>
  <si>
    <t xml:space="preserve">MATHS </t>
  </si>
  <si>
    <t>SC.PHYSIQUES</t>
  </si>
  <si>
    <t>ED</t>
  </si>
  <si>
    <t>P1315 + L1500</t>
  </si>
  <si>
    <t>P5100 + P5120</t>
  </si>
  <si>
    <t>L6102 + L6100 + P6111</t>
  </si>
  <si>
    <t xml:space="preserve"> L6100 + P6150</t>
  </si>
  <si>
    <t>LETT ESPAGNOL</t>
  </si>
  <si>
    <t>ENS ARTIST 
arts appliques</t>
  </si>
  <si>
    <t>COMPO 
Forme imprimante</t>
  </si>
  <si>
    <t>IMPPRESSION 
Livre image</t>
  </si>
  <si>
    <t>BIO SANTE 
ENVIRON</t>
  </si>
  <si>
    <t>MnV</t>
  </si>
  <si>
    <t>Co A</t>
  </si>
  <si>
    <t>SC MEDICO 
SOCIALES</t>
  </si>
  <si>
    <t>PSE
SST</t>
  </si>
  <si>
    <t>ECO,GE,GA</t>
  </si>
  <si>
    <t>ECO</t>
  </si>
  <si>
    <t>VENTE COMMERCE</t>
  </si>
  <si>
    <t>PREVISIONS DOS</t>
  </si>
  <si>
    <t>HP à compenser</t>
  </si>
  <si>
    <t>non comptabilisé</t>
  </si>
  <si>
    <t>à compléter</t>
  </si>
  <si>
    <t>total</t>
  </si>
  <si>
    <t>1CAP AEPE</t>
  </si>
  <si>
    <t>TMELEC1</t>
  </si>
  <si>
    <t>TMELEC2</t>
  </si>
  <si>
    <t>TSN1 RISC</t>
  </si>
  <si>
    <t>TSN2 RISC SSIHT</t>
  </si>
  <si>
    <t>Total Bcp</t>
  </si>
  <si>
    <t>2ASSPS2</t>
  </si>
  <si>
    <t>2ASSPD1</t>
  </si>
  <si>
    <t>Total hors Bcp</t>
  </si>
  <si>
    <t>Enseignements</t>
  </si>
  <si>
    <t>Horaire élève</t>
  </si>
  <si>
    <t>Horaire collège</t>
  </si>
  <si>
    <t>Français</t>
  </si>
  <si>
    <t>4 h 30</t>
  </si>
  <si>
    <t>Mathématiques</t>
  </si>
  <si>
    <t>4 h</t>
  </si>
  <si>
    <t>LV1, LV2</t>
  </si>
  <si>
    <t>LV1 : 3 h</t>
  </si>
  <si>
    <t>LV 2 : 3 h (2h)</t>
  </si>
  <si>
    <t>Histoire-géographie-éducation civique</t>
  </si>
  <si>
    <t>3 h</t>
  </si>
  <si>
    <t>3 h 30</t>
  </si>
  <si>
    <t>Sciences et technologie</t>
  </si>
  <si>
    <t xml:space="preserve">4 h </t>
  </si>
  <si>
    <t xml:space="preserve">Sciences de la vie et de la Terre : 1 h 30 </t>
  </si>
  <si>
    <t>Physique-chimie : 2h</t>
  </si>
  <si>
    <t>Technologie : 2 h</t>
  </si>
  <si>
    <t>Enseignements artistiques</t>
  </si>
  <si>
    <t>1 h</t>
  </si>
  <si>
    <t>Enseignements artistiques :</t>
  </si>
  <si>
    <t>-Arts plastiques : 1 h</t>
  </si>
  <si>
    <t xml:space="preserve">-Éducation musicale : 1 h </t>
  </si>
  <si>
    <t>Éducation physique et sportive</t>
  </si>
  <si>
    <t xml:space="preserve">3 h </t>
  </si>
  <si>
    <t>Découverte professionnelle</t>
  </si>
  <si>
    <t>6 h</t>
  </si>
  <si>
    <r>
      <t>(</t>
    </r>
    <r>
      <rPr>
        <b/>
        <sz val="11"/>
        <color indexed="10"/>
        <rFont val="Calibri"/>
        <family val="2"/>
      </rPr>
      <t>216 heures annualisées</t>
    </r>
    <r>
      <rPr>
        <b/>
        <sz val="11"/>
        <color indexed="8"/>
        <rFont val="Calibri"/>
        <family val="2"/>
      </rPr>
      <t>)</t>
    </r>
  </si>
  <si>
    <t>Accompagnement personnalisé</t>
  </si>
  <si>
    <t>2h (72 heures annualisées)</t>
  </si>
  <si>
    <t>31 h 30</t>
  </si>
  <si>
    <t>industriel</t>
  </si>
  <si>
    <t>tertiaire</t>
  </si>
  <si>
    <t>semaines</t>
  </si>
  <si>
    <t>heure/semaine</t>
  </si>
  <si>
    <t>total théorique</t>
  </si>
  <si>
    <t>différence</t>
  </si>
  <si>
    <t>enseignements professionnels</t>
  </si>
  <si>
    <t>enseignement professionnel</t>
  </si>
  <si>
    <t>economie gestion</t>
  </si>
  <si>
    <t>enseignements généraux</t>
  </si>
  <si>
    <t>francais/histoire</t>
  </si>
  <si>
    <t>Mathématiques/sciences</t>
  </si>
  <si>
    <t>anglais</t>
  </si>
  <si>
    <t>anglais/italien</t>
  </si>
  <si>
    <t>arts appliqués</t>
  </si>
  <si>
    <t>TOTAL enseignement</t>
  </si>
  <si>
    <t>TSN3 RISC</t>
  </si>
  <si>
    <t>SST
MnV</t>
  </si>
  <si>
    <t>AP
SST</t>
  </si>
  <si>
    <t>DGH DOS au 12/01/2018</t>
  </si>
  <si>
    <t>BIO SANTE ENVIRON+ coordo ULIS</t>
  </si>
  <si>
    <t>HIST.GEO
EMC</t>
  </si>
  <si>
    <t>TCAP AEPE</t>
  </si>
  <si>
    <t>TCAP ECMS 1</t>
  </si>
  <si>
    <t>1CAP ECMS 1</t>
  </si>
  <si>
    <t>1CAP ECMS 2</t>
  </si>
  <si>
    <t>Effectif</t>
  </si>
  <si>
    <t>Euro</t>
  </si>
  <si>
    <t>2RPIP1</t>
  </si>
  <si>
    <t>2RPIP2</t>
  </si>
  <si>
    <t>Co-int</t>
  </si>
  <si>
    <t>AP CE</t>
  </si>
  <si>
    <t>AP Gp</t>
  </si>
  <si>
    <t>TCAP ECMS 2</t>
  </si>
  <si>
    <t>1CAP ECMS gr.1</t>
  </si>
  <si>
    <t>1CAP ECMS gr.2</t>
  </si>
  <si>
    <t>1CAP ECMS gr.3</t>
  </si>
  <si>
    <t>TCAP ECMS gr.1</t>
  </si>
  <si>
    <t>TCAP ECMS gr.2</t>
  </si>
  <si>
    <t>TCAP ECMS gr.3</t>
  </si>
  <si>
    <t>2MCV</t>
  </si>
  <si>
    <t>2 MS 1</t>
  </si>
  <si>
    <t>2 MS 2</t>
  </si>
  <si>
    <t>2 MS 3</t>
  </si>
  <si>
    <t>2 MS 4</t>
  </si>
  <si>
    <t>Civilité</t>
  </si>
  <si>
    <t>Nom</t>
  </si>
  <si>
    <t>Apport</t>
  </si>
  <si>
    <t>Discipline</t>
  </si>
  <si>
    <t>Pondérations</t>
  </si>
  <si>
    <t>Mme</t>
  </si>
  <si>
    <t>0h00</t>
  </si>
  <si>
    <t>18h00</t>
  </si>
  <si>
    <t>M.</t>
  </si>
  <si>
    <t>L1900   E. P. S</t>
  </si>
  <si>
    <t>19h00</t>
  </si>
  <si>
    <t>21h00</t>
  </si>
  <si>
    <t>19h30</t>
  </si>
  <si>
    <t>L6100   IND GRAPHI</t>
  </si>
  <si>
    <t>L6102   COMM GRAPH</t>
  </si>
  <si>
    <t>P0210   LET.HIS.GE</t>
  </si>
  <si>
    <t>15h00</t>
  </si>
  <si>
    <t>19h15</t>
  </si>
  <si>
    <t>16h00</t>
  </si>
  <si>
    <t>20h30</t>
  </si>
  <si>
    <t>21h30</t>
  </si>
  <si>
    <t>P0222   LET ANGLAI</t>
  </si>
  <si>
    <t>18h53</t>
  </si>
  <si>
    <t>P0229   LET ITALIE, P0222   LET ANGLAI</t>
  </si>
  <si>
    <t>P1315   MATH.SC.PH</t>
  </si>
  <si>
    <t>18h38</t>
  </si>
  <si>
    <t>19h45</t>
  </si>
  <si>
    <t>14h15</t>
  </si>
  <si>
    <t>19h23</t>
  </si>
  <si>
    <t>P5100   G.ELECTRON</t>
  </si>
  <si>
    <t>P5120   M. R. B. T</t>
  </si>
  <si>
    <t>P5200   G.ELECTROT</t>
  </si>
  <si>
    <t>P6100   IND.GRAPHI</t>
  </si>
  <si>
    <t>P6111   COMPOSITIO</t>
  </si>
  <si>
    <t>P6150   IMPRESSION</t>
  </si>
  <si>
    <t>P6500   ARTS APPLI</t>
  </si>
  <si>
    <t>P7200   BIOTECHNOL</t>
  </si>
  <si>
    <t>7h30</t>
  </si>
  <si>
    <t>P7300   SC.TEC.MED</t>
  </si>
  <si>
    <t>P8013   ECO.GE.VEN</t>
  </si>
  <si>
    <t>P8039   ECO.GE.GA</t>
  </si>
  <si>
    <t>civ</t>
  </si>
  <si>
    <t>NOM</t>
  </si>
  <si>
    <t>PRENON</t>
  </si>
  <si>
    <t>APPORT</t>
  </si>
  <si>
    <t>DISCIPLINE</t>
  </si>
  <si>
    <t>OCCUPATION</t>
  </si>
  <si>
    <t>PRENOM</t>
  </si>
  <si>
    <t>TC/TPartiel</t>
  </si>
  <si>
    <t>TOTAL heures calculées</t>
  </si>
  <si>
    <t>S/TOTAL besoins</t>
  </si>
  <si>
    <t>TOTAL BESOINS</t>
  </si>
  <si>
    <t>MCVD</t>
  </si>
  <si>
    <t>S/TOTAL BESOINS</t>
  </si>
  <si>
    <t>Co-int
EGLS</t>
  </si>
  <si>
    <t>1 MS2</t>
  </si>
  <si>
    <t>1 MS 3</t>
  </si>
  <si>
    <t>1 MS 1</t>
  </si>
  <si>
    <t>1 MS 4</t>
  </si>
  <si>
    <t>RECTORAT DGH</t>
  </si>
  <si>
    <t>M</t>
  </si>
  <si>
    <t xml:space="preserve">M </t>
  </si>
  <si>
    <t>TC/décharge</t>
  </si>
  <si>
    <t>Allègement ?</t>
  </si>
  <si>
    <t>R 2019</t>
  </si>
  <si>
    <t>R 2018</t>
  </si>
  <si>
    <t>poste TP</t>
  </si>
  <si>
    <t>RECTORAT DGH*</t>
  </si>
  <si>
    <t>total reste à affecter</t>
  </si>
  <si>
    <t>RESTE A AFFECTER</t>
  </si>
  <si>
    <t>TOTAL APPORTS</t>
  </si>
  <si>
    <t>TOTAL sans IMP</t>
  </si>
  <si>
    <t>total sans IMP</t>
  </si>
  <si>
    <t>bac pro</t>
  </si>
  <si>
    <t>cap + unss</t>
  </si>
  <si>
    <t>3e prpea</t>
  </si>
  <si>
    <t>deaes</t>
  </si>
  <si>
    <t>mc</t>
  </si>
  <si>
    <t>bts</t>
  </si>
  <si>
    <t>ulis</t>
  </si>
  <si>
    <t>lsf</t>
  </si>
  <si>
    <t>HP Temps partiel</t>
  </si>
  <si>
    <t>BMP/stagiaires</t>
  </si>
  <si>
    <t xml:space="preserve"> LSF</t>
  </si>
  <si>
    <t>Moy HSA</t>
  </si>
  <si>
    <t>ELECTRONIQUE</t>
  </si>
  <si>
    <t xml:space="preserve">Mme </t>
  </si>
  <si>
    <t>H pondérées</t>
  </si>
  <si>
    <t>hsa</t>
  </si>
  <si>
    <t>moy HSA</t>
  </si>
  <si>
    <t>moins 9 h00 l'an prochain</t>
  </si>
  <si>
    <t>8 +1,5</t>
  </si>
  <si>
    <t>9 + 1,5</t>
  </si>
  <si>
    <t>stagiaire</t>
  </si>
  <si>
    <t>besoin du CMP ? 6h00</t>
  </si>
  <si>
    <t>1CAP ECMS 3</t>
  </si>
  <si>
    <t>1 MS 2</t>
  </si>
  <si>
    <t>2MRC</t>
  </si>
  <si>
    <t>3PM</t>
  </si>
  <si>
    <t>1MCV</t>
  </si>
  <si>
    <t>2MIGC1</t>
  </si>
  <si>
    <t>2MIGC2</t>
  </si>
  <si>
    <t>IMP autres</t>
  </si>
  <si>
    <t>R2020</t>
  </si>
  <si>
    <t>2GATL1</t>
  </si>
  <si>
    <t xml:space="preserve">2GATL2     </t>
  </si>
  <si>
    <t>UNSS/FLS/LSF</t>
  </si>
  <si>
    <t>R2020 MAJ 15 janvier</t>
  </si>
  <si>
    <t>TP/CSD Italien</t>
  </si>
  <si>
    <t>AP + CO + PROJET + FLS</t>
  </si>
  <si>
    <t>Horaires attribués R 2020</t>
  </si>
  <si>
    <r>
      <rPr>
        <b/>
        <sz val="18"/>
        <rFont val="Lao UI"/>
        <family val="2"/>
      </rPr>
      <t xml:space="preserve">version   </t>
    </r>
    <r>
      <rPr>
        <b/>
        <sz val="14"/>
        <rFont val="Lao UI"/>
        <family val="2"/>
      </rPr>
      <t xml:space="preserve">  </t>
    </r>
    <r>
      <rPr>
        <b/>
        <sz val="12"/>
        <rFont val="Lao UI"/>
        <family val="2"/>
      </rPr>
      <t>conseil pédagogique 21 janvier</t>
    </r>
  </si>
  <si>
    <t>Total Bac Pro Dotation</t>
  </si>
  <si>
    <t>Total Bac Pro Consommé</t>
  </si>
  <si>
    <r>
      <rPr>
        <b/>
        <sz val="18"/>
        <rFont val="Lao UI"/>
        <family val="2"/>
      </rPr>
      <t xml:space="preserve">version    </t>
    </r>
    <r>
      <rPr>
        <b/>
        <sz val="14"/>
        <rFont val="Lao UI"/>
        <family val="2"/>
      </rPr>
      <t xml:space="preserve">  </t>
    </r>
    <r>
      <rPr>
        <b/>
        <sz val="12"/>
        <rFont val="Lao UI"/>
        <family val="2"/>
      </rPr>
      <t>conseil pédagogique 
20 janvier</t>
    </r>
  </si>
  <si>
    <t>MCACVD</t>
  </si>
  <si>
    <t>Chef-d'œuvre EP/EG</t>
  </si>
  <si>
    <t>EG
SST</t>
  </si>
  <si>
    <t>A</t>
  </si>
  <si>
    <t xml:space="preserve">C </t>
  </si>
  <si>
    <t>D</t>
  </si>
  <si>
    <t>E</t>
  </si>
  <si>
    <t>F</t>
  </si>
  <si>
    <t>a</t>
  </si>
  <si>
    <t xml:space="preserve">a </t>
  </si>
  <si>
    <t xml:space="preserve">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</si>
</sst>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#,##0.00_ ;\-#,##0.00\ "/>
    <numFmt numFmtId="165" formatCode="0.0"/>
    <numFmt numFmtId="166" formatCode="#,##0.0_ ;\-#,##0.0\ "/>
    <numFmt numFmtId="167" formatCode="0.000"/>
  </numFmts>
  <fonts count="14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indexed="14"/>
      <name val="Arial"/>
      <family val="2"/>
    </font>
    <font>
      <sz val="9"/>
      <name val="Arial Black"/>
      <family val="2"/>
    </font>
    <font>
      <sz val="8"/>
      <name val="Arial Black"/>
      <family val="2"/>
    </font>
    <font>
      <b/>
      <sz val="9"/>
      <color indexed="10"/>
      <name val="Arial Black"/>
      <family val="2"/>
    </font>
    <font>
      <sz val="12"/>
      <name val="Arial Black"/>
      <family val="2"/>
    </font>
    <font>
      <sz val="12"/>
      <color indexed="12"/>
      <name val="Arial Black"/>
      <family val="2"/>
    </font>
    <font>
      <sz val="10"/>
      <color indexed="81"/>
      <name val="Tahoma"/>
      <family val="2"/>
    </font>
    <font>
      <sz val="12"/>
      <color indexed="81"/>
      <name val="Tahoma"/>
      <family val="2"/>
    </font>
    <font>
      <b/>
      <sz val="10"/>
      <color indexed="40"/>
      <name val="Arial"/>
      <family val="2"/>
    </font>
    <font>
      <sz val="10"/>
      <color indexed="40"/>
      <name val="Arial"/>
      <family val="2"/>
    </font>
    <font>
      <b/>
      <sz val="10"/>
      <color indexed="81"/>
      <name val="Tahoma"/>
      <family val="2"/>
    </font>
    <font>
      <b/>
      <sz val="8"/>
      <color indexed="10"/>
      <name val="Arial"/>
      <family val="2"/>
    </font>
    <font>
      <sz val="10"/>
      <color indexed="14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indexed="14"/>
      <name val="Arial"/>
      <family val="2"/>
    </font>
    <font>
      <sz val="11"/>
      <name val="Arial"/>
      <family val="2"/>
    </font>
    <font>
      <sz val="8"/>
      <color indexed="14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i/>
      <sz val="8"/>
      <color indexed="14"/>
      <name val="Arial"/>
      <family val="2"/>
    </font>
    <font>
      <i/>
      <sz val="8"/>
      <color indexed="10"/>
      <name val="Arial"/>
      <family val="2"/>
    </font>
    <font>
      <i/>
      <sz val="9"/>
      <name val="Arial"/>
      <family val="2"/>
    </font>
    <font>
      <i/>
      <sz val="9"/>
      <color indexed="12"/>
      <name val="Arial"/>
      <family val="2"/>
    </font>
    <font>
      <sz val="14"/>
      <color indexed="14"/>
      <name val="Lao UI"/>
      <family val="2"/>
    </font>
    <font>
      <sz val="14"/>
      <color indexed="12"/>
      <name val="Lao UI"/>
      <family val="2"/>
    </font>
    <font>
      <sz val="14"/>
      <name val="Lao UI"/>
      <family val="2"/>
    </font>
    <font>
      <sz val="16"/>
      <name val="Arial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name val="Lao UI"/>
      <family val="2"/>
    </font>
    <font>
      <sz val="10"/>
      <color indexed="17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i/>
      <sz val="10"/>
      <color indexed="12"/>
      <name val="Arial"/>
      <family val="2"/>
    </font>
    <font>
      <b/>
      <i/>
      <sz val="10"/>
      <color indexed="12"/>
      <name val="Arial"/>
      <family val="2"/>
    </font>
    <font>
      <i/>
      <sz val="10"/>
      <name val="Lao UI"/>
      <family val="2"/>
    </font>
    <font>
      <b/>
      <sz val="9"/>
      <name val="Lao UI"/>
      <family val="2"/>
    </font>
    <font>
      <b/>
      <sz val="14"/>
      <name val="Arial"/>
      <family val="2"/>
    </font>
    <font>
      <i/>
      <sz val="9"/>
      <color indexed="10"/>
      <name val="Arial"/>
      <family val="2"/>
    </font>
    <font>
      <i/>
      <sz val="9"/>
      <name val="Lao UI"/>
      <family val="2"/>
    </font>
    <font>
      <b/>
      <sz val="14"/>
      <name val="Lao UI"/>
      <family val="2"/>
    </font>
    <font>
      <b/>
      <sz val="18"/>
      <name val="Lao UI"/>
      <family val="2"/>
    </font>
    <font>
      <b/>
      <sz val="12"/>
      <name val="Lao U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7F7F7F"/>
      <name val="Calibri"/>
      <family val="2"/>
    </font>
    <font>
      <sz val="11"/>
      <color rgb="FF7F7F7F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Arial"/>
      <family val="2"/>
    </font>
    <font>
      <sz val="10"/>
      <color theme="3" tint="0.3999755851924192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4"/>
      <color theme="1"/>
      <name val="Lao UI"/>
      <family val="2"/>
    </font>
    <font>
      <b/>
      <sz val="9"/>
      <color rgb="FF92D050"/>
      <name val="Arial"/>
      <family val="2"/>
    </font>
    <font>
      <b/>
      <i/>
      <sz val="9"/>
      <color rgb="FF92D050"/>
      <name val="Arial"/>
      <family val="2"/>
    </font>
    <font>
      <i/>
      <sz val="10"/>
      <color rgb="FF00B05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00B0F0"/>
      <name val="Arial"/>
      <family val="2"/>
    </font>
    <font>
      <sz val="10"/>
      <color rgb="FF00B0F0"/>
      <name val="Arial"/>
      <family val="2"/>
    </font>
    <font>
      <b/>
      <sz val="10"/>
      <color rgb="FFFF0000"/>
      <name val="Arial"/>
      <family val="2"/>
    </font>
    <font>
      <b/>
      <i/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12"/>
      <color indexed="14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2"/>
      <color theme="4"/>
      <name val="Calibri"/>
      <family val="2"/>
      <scheme val="minor"/>
    </font>
    <font>
      <b/>
      <sz val="8"/>
      <color rgb="FF00B0F0"/>
      <name val="Arial"/>
      <family val="2"/>
    </font>
    <font>
      <b/>
      <sz val="12"/>
      <color theme="0"/>
      <name val="Arial"/>
      <family val="2"/>
    </font>
    <font>
      <sz val="8"/>
      <color rgb="FF00B0F0"/>
      <name val="Arial"/>
      <family val="2"/>
    </font>
    <font>
      <sz val="8"/>
      <color theme="3" tint="0.39997558519241921"/>
      <name val="Arial"/>
      <family val="2"/>
    </font>
    <font>
      <i/>
      <sz val="9"/>
      <color theme="1"/>
      <name val="Arial"/>
      <family val="2"/>
    </font>
    <font>
      <i/>
      <sz val="10"/>
      <color theme="0"/>
      <name val="Arial"/>
      <family val="2"/>
    </font>
    <font>
      <b/>
      <i/>
      <sz val="8"/>
      <color theme="0"/>
      <name val="Arial"/>
      <family val="2"/>
    </font>
    <font>
      <sz val="14"/>
      <color rgb="FF00B0F0"/>
      <name val="Lao UI"/>
      <family val="2"/>
    </font>
    <font>
      <i/>
      <sz val="8"/>
      <color rgb="FF00B0F0"/>
      <name val="Arial"/>
      <family val="2"/>
    </font>
    <font>
      <b/>
      <i/>
      <sz val="9"/>
      <color rgb="FF00B0F0"/>
      <name val="Arial"/>
      <family val="2"/>
    </font>
    <font>
      <i/>
      <sz val="9"/>
      <color rgb="FF00B0F0"/>
      <name val="Arial"/>
      <family val="2"/>
    </font>
    <font>
      <i/>
      <sz val="10"/>
      <color rgb="FF00B0F0"/>
      <name val="Arial"/>
      <family val="2"/>
    </font>
    <font>
      <sz val="14"/>
      <color theme="0"/>
      <name val="Lao UI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i/>
      <sz val="10"/>
      <color theme="0"/>
      <name val="Arial"/>
      <family val="2"/>
    </font>
    <font>
      <sz val="9"/>
      <color theme="0"/>
      <name val="Arial"/>
      <family val="2"/>
    </font>
    <font>
      <b/>
      <sz val="12"/>
      <color rgb="FF00B0F0"/>
      <name val="Calibri"/>
      <family val="2"/>
      <scheme val="minor"/>
    </font>
    <font>
      <b/>
      <sz val="11"/>
      <color rgb="FF00B0F0"/>
      <name val="Arial"/>
      <family val="2"/>
    </font>
    <font>
      <sz val="9"/>
      <color rgb="FF00B0F0"/>
      <name val="Arial"/>
      <family val="2"/>
    </font>
    <font>
      <b/>
      <sz val="12"/>
      <color indexed="10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rgb="FF92D050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sz val="10"/>
      <color theme="8"/>
      <name val="Arial"/>
      <family val="2"/>
    </font>
    <font>
      <sz val="8"/>
      <color theme="1"/>
      <name val="Arial"/>
      <family val="2"/>
    </font>
    <font>
      <sz val="10"/>
      <color rgb="FFFF33CC"/>
      <name val="Arial"/>
      <family val="2"/>
    </font>
    <font>
      <i/>
      <sz val="9"/>
      <color theme="0"/>
      <name val="Arial"/>
      <family val="2"/>
    </font>
    <font>
      <b/>
      <sz val="11"/>
      <color theme="3" tint="0.39997558519241921"/>
      <name val="Arial"/>
      <family val="2"/>
    </font>
    <font>
      <b/>
      <i/>
      <sz val="11"/>
      <color rgb="FF7030A0"/>
      <name val="Arial"/>
      <family val="2"/>
    </font>
    <font>
      <b/>
      <i/>
      <sz val="11"/>
      <color theme="3" tint="0.39997558519241921"/>
      <name val="Arial"/>
      <family val="2"/>
    </font>
    <font>
      <i/>
      <sz val="8"/>
      <color theme="1"/>
      <name val="Lao UI"/>
      <family val="2"/>
    </font>
    <font>
      <b/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5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Trellis"/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lightTrellis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lightUp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5"/>
      </patternFill>
    </fill>
    <fill>
      <patternFill patternType="mediumGray"/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29"/>
      </patternFill>
    </fill>
    <fill>
      <patternFill patternType="solid">
        <fgColor rgb="FFE9F0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lightTrellis"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Trellis">
        <bgColor theme="0" tint="-0.24997711111789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lightTrellis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mediumGray">
        <fgColor theme="0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8" tint="0.59999389629810485"/>
        <bgColor indexed="64"/>
      </patternFill>
    </fill>
  </fills>
  <borders count="2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DashDot">
        <color indexed="64"/>
      </top>
      <bottom style="thin">
        <color indexed="64"/>
      </bottom>
      <diagonal/>
    </border>
    <border>
      <left style="medium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">
        <color indexed="64"/>
      </right>
      <top style="mediumDashDot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Dot">
        <color indexed="64"/>
      </bottom>
      <diagonal/>
    </border>
    <border>
      <left style="medium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">
        <color indexed="64"/>
      </right>
      <top/>
      <bottom style="mediumDashDot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DashDot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Dashed">
        <color indexed="64"/>
      </left>
      <right style="mediumDashed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mediumDashDot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DashDot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DashDot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mediumDash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DashDot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Dashed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rgb="FF9A485B"/>
      </left>
      <right style="medium">
        <color rgb="FF9A485B"/>
      </right>
      <top style="medium">
        <color rgb="FF9A485B"/>
      </top>
      <bottom style="medium">
        <color rgb="FF9A485B"/>
      </bottom>
      <diagonal/>
    </border>
    <border>
      <left style="medium">
        <color rgb="FF010000"/>
      </left>
      <right style="medium">
        <color rgb="FF010000"/>
      </right>
      <top style="medium">
        <color rgb="FF9A485B"/>
      </top>
      <bottom style="medium">
        <color rgb="FF9A485B"/>
      </bottom>
      <diagonal/>
    </border>
    <border>
      <left style="medium">
        <color rgb="FF010000"/>
      </left>
      <right style="medium">
        <color rgb="FF9A485B"/>
      </right>
      <top style="medium">
        <color rgb="FF9A485B"/>
      </top>
      <bottom style="medium">
        <color rgb="FF9A485B"/>
      </bottom>
      <diagonal/>
    </border>
    <border>
      <left style="medium">
        <color rgb="FF9A485B"/>
      </left>
      <right style="medium">
        <color rgb="FF9A485B"/>
      </right>
      <top style="medium">
        <color rgb="FF9A485B"/>
      </top>
      <bottom/>
      <diagonal/>
    </border>
    <border>
      <left style="medium">
        <color rgb="FF9A485B"/>
      </left>
      <right style="medium">
        <color rgb="FF9A485B"/>
      </right>
      <top/>
      <bottom style="medium">
        <color rgb="FF9A485B"/>
      </bottom>
      <diagonal/>
    </border>
    <border>
      <left style="medium">
        <color rgb="FF9A485B"/>
      </left>
      <right style="medium">
        <color rgb="FF9A485B"/>
      </right>
      <top/>
      <bottom/>
      <diagonal/>
    </border>
    <border>
      <left style="medium">
        <color rgb="FF010000"/>
      </left>
      <right style="medium">
        <color rgb="FF9A485B"/>
      </right>
      <top style="medium">
        <color rgb="FF9A485B"/>
      </top>
      <bottom/>
      <diagonal/>
    </border>
    <border>
      <left style="medium">
        <color rgb="FF010000"/>
      </left>
      <right style="medium">
        <color rgb="FF9A485B"/>
      </right>
      <top/>
      <bottom style="medium">
        <color rgb="FF9A485B"/>
      </bottom>
      <diagonal/>
    </border>
    <border>
      <left style="medium">
        <color rgb="FF010000"/>
      </left>
      <right style="medium">
        <color rgb="FF010000"/>
      </right>
      <top style="medium">
        <color rgb="FF9A485B"/>
      </top>
      <bottom style="medium">
        <color rgb="FF010000"/>
      </bottom>
      <diagonal/>
    </border>
    <border>
      <left style="medium">
        <color rgb="FF010000"/>
      </left>
      <right style="medium">
        <color rgb="FF9A485B"/>
      </right>
      <top style="medium">
        <color rgb="FF9A485B"/>
      </top>
      <bottom style="medium">
        <color rgb="FF010000"/>
      </bottom>
      <diagonal/>
    </border>
    <border>
      <left style="medium">
        <color rgb="FF9A485B"/>
      </left>
      <right style="medium">
        <color rgb="FF9A485B"/>
      </right>
      <top style="medium">
        <color rgb="FF9A485B"/>
      </top>
      <bottom style="medium">
        <color rgb="FF010000"/>
      </bottom>
      <diagonal/>
    </border>
    <border>
      <left style="medium">
        <color rgb="FF010000"/>
      </left>
      <right style="medium">
        <color rgb="FF010000"/>
      </right>
      <top style="medium">
        <color rgb="FF9A485B"/>
      </top>
      <bottom/>
      <diagonal/>
    </border>
    <border>
      <left style="medium">
        <color rgb="FF010000"/>
      </left>
      <right style="medium">
        <color rgb="FF010000"/>
      </right>
      <top/>
      <bottom style="medium">
        <color rgb="FF9A485B"/>
      </bottom>
      <diagonal/>
    </border>
    <border>
      <left style="medium">
        <color rgb="FF010000"/>
      </left>
      <right style="medium">
        <color rgb="FF010000"/>
      </right>
      <top/>
      <bottom/>
      <diagonal/>
    </border>
    <border>
      <left style="medium">
        <color rgb="FF010000"/>
      </left>
      <right style="medium">
        <color rgb="FF9A485B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4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6" fillId="0" borderId="0" xfId="0" applyFont="1"/>
    <xf numFmtId="0" fontId="0" fillId="2" borderId="1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Fill="1" applyBorder="1"/>
    <xf numFmtId="0" fontId="0" fillId="6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5" fillId="3" borderId="4" xfId="0" applyFont="1" applyFill="1" applyBorder="1" applyAlignment="1"/>
    <xf numFmtId="0" fontId="4" fillId="3" borderId="9" xfId="0" applyFont="1" applyFill="1" applyBorder="1" applyAlignment="1"/>
    <xf numFmtId="0" fontId="10" fillId="8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9" borderId="0" xfId="0" applyFill="1"/>
    <xf numFmtId="0" fontId="2" fillId="0" borderId="13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0" borderId="17" xfId="0" applyBorder="1" applyAlignment="1">
      <alignment horizontal="left" vertical="center"/>
    </xf>
    <xf numFmtId="0" fontId="0" fillId="0" borderId="17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applyFill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10" borderId="5" xfId="0" applyFont="1" applyFill="1" applyBorder="1" applyAlignment="1">
      <alignment horizontal="center"/>
    </xf>
    <xf numFmtId="0" fontId="7" fillId="10" borderId="5" xfId="0" applyFont="1" applyFill="1" applyBorder="1" applyAlignment="1">
      <alignment horizontal="center"/>
    </xf>
    <xf numFmtId="0" fontId="7" fillId="10" borderId="19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0" fillId="0" borderId="20" xfId="0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11" borderId="4" xfId="0" applyFont="1" applyFill="1" applyBorder="1" applyAlignment="1">
      <alignment horizontal="center" vertical="center"/>
    </xf>
    <xf numFmtId="0" fontId="6" fillId="11" borderId="19" xfId="0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 wrapText="1"/>
    </xf>
    <xf numFmtId="0" fontId="7" fillId="0" borderId="20" xfId="0" applyFont="1" applyFill="1" applyBorder="1" applyAlignment="1">
      <alignment horizontal="left" wrapText="1"/>
    </xf>
    <xf numFmtId="0" fontId="7" fillId="3" borderId="17" xfId="0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left" wrapText="1"/>
    </xf>
    <xf numFmtId="0" fontId="0" fillId="0" borderId="17" xfId="0" applyBorder="1" applyAlignment="1"/>
    <xf numFmtId="0" fontId="0" fillId="0" borderId="17" xfId="0" applyBorder="1"/>
    <xf numFmtId="0" fontId="0" fillId="3" borderId="17" xfId="0" applyFill="1" applyBorder="1"/>
    <xf numFmtId="0" fontId="0" fillId="12" borderId="17" xfId="0" applyFill="1" applyBorder="1"/>
    <xf numFmtId="0" fontId="0" fillId="7" borderId="21" xfId="0" applyFill="1" applyBorder="1"/>
    <xf numFmtId="0" fontId="0" fillId="0" borderId="20" xfId="0" applyFill="1" applyBorder="1"/>
    <xf numFmtId="0" fontId="0" fillId="0" borderId="21" xfId="0" applyFill="1" applyBorder="1"/>
    <xf numFmtId="0" fontId="5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4" xfId="0" applyFont="1" applyBorder="1" applyAlignment="1">
      <alignment horizontal="center" vertical="center" textRotation="90" wrapText="1"/>
    </xf>
    <xf numFmtId="0" fontId="0" fillId="0" borderId="20" xfId="0" applyBorder="1" applyAlignment="1">
      <alignment horizontal="center"/>
    </xf>
    <xf numFmtId="0" fontId="0" fillId="3" borderId="0" xfId="0" applyFill="1" applyAlignment="1">
      <alignment horizontal="center"/>
    </xf>
    <xf numFmtId="0" fontId="6" fillId="0" borderId="1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0" fillId="8" borderId="17" xfId="0" applyFill="1" applyBorder="1"/>
    <xf numFmtId="0" fontId="7" fillId="12" borderId="17" xfId="0" applyFont="1" applyFill="1" applyBorder="1"/>
    <xf numFmtId="0" fontId="7" fillId="13" borderId="17" xfId="0" applyFont="1" applyFill="1" applyBorder="1"/>
    <xf numFmtId="0" fontId="7" fillId="13" borderId="22" xfId="0" applyFont="1" applyFill="1" applyBorder="1"/>
    <xf numFmtId="0" fontId="0" fillId="7" borderId="1" xfId="0" applyFill="1" applyBorder="1"/>
    <xf numFmtId="0" fontId="0" fillId="7" borderId="20" xfId="0" applyFill="1" applyBorder="1"/>
    <xf numFmtId="0" fontId="11" fillId="0" borderId="1" xfId="0" applyFont="1" applyBorder="1" applyAlignment="1">
      <alignment horizontal="center"/>
    </xf>
    <xf numFmtId="0" fontId="11" fillId="3" borderId="17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7" borderId="2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" fillId="14" borderId="17" xfId="0" applyFont="1" applyFill="1" applyBorder="1"/>
    <xf numFmtId="0" fontId="1" fillId="14" borderId="20" xfId="0" applyFont="1" applyFill="1" applyBorder="1"/>
    <xf numFmtId="164" fontId="2" fillId="9" borderId="1" xfId="0" applyNumberFormat="1" applyFont="1" applyFill="1" applyBorder="1" applyAlignment="1">
      <alignment horizontal="left" wrapText="1"/>
    </xf>
    <xf numFmtId="0" fontId="5" fillId="15" borderId="20" xfId="0" applyFont="1" applyFill="1" applyBorder="1" applyAlignment="1">
      <alignment horizontal="center"/>
    </xf>
    <xf numFmtId="0" fontId="0" fillId="7" borderId="9" xfId="0" applyFill="1" applyBorder="1"/>
    <xf numFmtId="0" fontId="0" fillId="7" borderId="2" xfId="0" applyFill="1" applyBorder="1"/>
    <xf numFmtId="0" fontId="0" fillId="7" borderId="13" xfId="0" applyFill="1" applyBorder="1"/>
    <xf numFmtId="0" fontId="13" fillId="0" borderId="0" xfId="0" applyFont="1" applyAlignment="1">
      <alignment horizontal="left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2" borderId="17" xfId="0" applyFill="1" applyBorder="1" applyAlignment="1">
      <alignment horizontal="left"/>
    </xf>
    <xf numFmtId="0" fontId="0" fillId="0" borderId="23" xfId="0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18" fillId="3" borderId="9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 textRotation="90" shrinkToFit="1"/>
    </xf>
    <xf numFmtId="0" fontId="19" fillId="4" borderId="4" xfId="0" applyFont="1" applyFill="1" applyBorder="1" applyAlignment="1">
      <alignment horizontal="center" vertical="center" textRotation="90" shrinkToFit="1"/>
    </xf>
    <xf numFmtId="0" fontId="20" fillId="4" borderId="4" xfId="0" applyFont="1" applyFill="1" applyBorder="1" applyAlignment="1">
      <alignment horizontal="center" vertical="center" textRotation="90" shrinkToFit="1"/>
    </xf>
    <xf numFmtId="0" fontId="19" fillId="9" borderId="4" xfId="0" applyFont="1" applyFill="1" applyBorder="1" applyAlignment="1">
      <alignment horizontal="center" vertical="center" textRotation="90" shrinkToFit="1"/>
    </xf>
    <xf numFmtId="0" fontId="20" fillId="9" borderId="4" xfId="0" applyFont="1" applyFill="1" applyBorder="1" applyAlignment="1">
      <alignment horizontal="center" vertical="center" textRotation="90" shrinkToFit="1"/>
    </xf>
    <xf numFmtId="0" fontId="21" fillId="9" borderId="4" xfId="0" applyFont="1" applyFill="1" applyBorder="1" applyAlignment="1">
      <alignment horizontal="center" vertical="center" textRotation="90" shrinkToFit="1"/>
    </xf>
    <xf numFmtId="0" fontId="22" fillId="13" borderId="4" xfId="0" applyFont="1" applyFill="1" applyBorder="1" applyAlignment="1">
      <alignment horizontal="center" vertical="center" textRotation="90" shrinkToFit="1"/>
    </xf>
    <xf numFmtId="0" fontId="22" fillId="12" borderId="4" xfId="0" applyFont="1" applyFill="1" applyBorder="1" applyAlignment="1">
      <alignment horizontal="center" vertical="center" textRotation="90" shrinkToFit="1"/>
    </xf>
    <xf numFmtId="0" fontId="23" fillId="9" borderId="4" xfId="0" applyFont="1" applyFill="1" applyBorder="1" applyAlignment="1">
      <alignment horizontal="center" vertical="center" textRotation="90" shrinkToFit="1"/>
    </xf>
    <xf numFmtId="0" fontId="10" fillId="11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0" fillId="0" borderId="0" xfId="0" applyBorder="1"/>
    <xf numFmtId="0" fontId="19" fillId="9" borderId="10" xfId="0" applyFont="1" applyFill="1" applyBorder="1" applyAlignment="1">
      <alignment horizontal="center" vertical="center" textRotation="90" shrinkToFit="1"/>
    </xf>
    <xf numFmtId="0" fontId="20" fillId="9" borderId="10" xfId="0" applyFont="1" applyFill="1" applyBorder="1" applyAlignment="1">
      <alignment horizontal="center" vertical="center" textRotation="90" shrinkToFit="1"/>
    </xf>
    <xf numFmtId="0" fontId="0" fillId="9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9" borderId="0" xfId="0" applyFill="1" applyBorder="1" applyAlignment="1">
      <alignment horizontal="left" vertical="center"/>
    </xf>
    <xf numFmtId="165" fontId="5" fillId="0" borderId="2" xfId="0" applyNumberFormat="1" applyFont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7" fillId="7" borderId="2" xfId="0" applyFont="1" applyFill="1" applyBorder="1"/>
    <xf numFmtId="0" fontId="26" fillId="0" borderId="2" xfId="0" applyFont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6" fillId="0" borderId="9" xfId="0" applyFont="1" applyFill="1" applyBorder="1" applyAlignment="1">
      <alignment horizontal="center"/>
    </xf>
    <xf numFmtId="0" fontId="26" fillId="2" borderId="9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6" fillId="0" borderId="24" xfId="0" applyFont="1" applyBorder="1" applyAlignment="1">
      <alignment horizontal="center" vertical="center"/>
    </xf>
    <xf numFmtId="0" fontId="26" fillId="0" borderId="8" xfId="0" applyFont="1" applyBorder="1"/>
    <xf numFmtId="0" fontId="26" fillId="0" borderId="25" xfId="0" applyFont="1" applyBorder="1"/>
    <xf numFmtId="0" fontId="26" fillId="0" borderId="26" xfId="0" applyFont="1" applyBorder="1" applyAlignment="1">
      <alignment horizontal="center" vertical="center"/>
    </xf>
    <xf numFmtId="0" fontId="26" fillId="0" borderId="27" xfId="0" applyFont="1" applyBorder="1"/>
    <xf numFmtId="0" fontId="26" fillId="0" borderId="28" xfId="0" applyFont="1" applyBorder="1"/>
    <xf numFmtId="0" fontId="7" fillId="0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3" borderId="29" xfId="0" applyFont="1" applyFill="1" applyBorder="1" applyAlignment="1"/>
    <xf numFmtId="0" fontId="18" fillId="3" borderId="29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15" fillId="0" borderId="30" xfId="0" applyFont="1" applyFill="1" applyBorder="1" applyAlignment="1">
      <alignment horizontal="center"/>
    </xf>
    <xf numFmtId="166" fontId="1" fillId="0" borderId="30" xfId="0" applyNumberFormat="1" applyFont="1" applyBorder="1" applyAlignment="1">
      <alignment horizontal="center" vertical="center"/>
    </xf>
    <xf numFmtId="0" fontId="0" fillId="0" borderId="30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12" borderId="31" xfId="0" applyFill="1" applyBorder="1" applyAlignment="1">
      <alignment horizontal="center"/>
    </xf>
    <xf numFmtId="0" fontId="0" fillId="0" borderId="22" xfId="0" applyFill="1" applyBorder="1"/>
    <xf numFmtId="0" fontId="0" fillId="14" borderId="32" xfId="0" applyFill="1" applyBorder="1" applyAlignment="1">
      <alignment horizontal="center"/>
    </xf>
    <xf numFmtId="0" fontId="0" fillId="14" borderId="33" xfId="0" applyFill="1" applyBorder="1"/>
    <xf numFmtId="0" fontId="0" fillId="14" borderId="34" xfId="0" applyFill="1" applyBorder="1" applyAlignment="1">
      <alignment horizontal="center"/>
    </xf>
    <xf numFmtId="0" fontId="0" fillId="14" borderId="35" xfId="0" applyFill="1" applyBorder="1" applyAlignment="1">
      <alignment horizontal="center"/>
    </xf>
    <xf numFmtId="0" fontId="0" fillId="8" borderId="0" xfId="0" applyFill="1"/>
    <xf numFmtId="0" fontId="0" fillId="15" borderId="0" xfId="0" applyFill="1" applyAlignment="1">
      <alignment horizontal="center" vertical="center"/>
    </xf>
    <xf numFmtId="0" fontId="0" fillId="15" borderId="0" xfId="0" applyFill="1"/>
    <xf numFmtId="0" fontId="0" fillId="15" borderId="0" xfId="0" applyFill="1" applyAlignment="1">
      <alignment horizontal="left" vertical="center"/>
    </xf>
    <xf numFmtId="0" fontId="0" fillId="14" borderId="31" xfId="0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9" fillId="11" borderId="4" xfId="0" applyFont="1" applyFill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0" fontId="0" fillId="7" borderId="30" xfId="0" applyFill="1" applyBorder="1"/>
    <xf numFmtId="0" fontId="1" fillId="0" borderId="30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/>
    </xf>
    <xf numFmtId="164" fontId="11" fillId="0" borderId="13" xfId="0" applyNumberFormat="1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 vertical="center"/>
    </xf>
    <xf numFmtId="0" fontId="30" fillId="0" borderId="3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31" fillId="0" borderId="0" xfId="0" applyFont="1" applyBorder="1" applyAlignment="1">
      <alignment horizontal="center" vertical="center"/>
    </xf>
    <xf numFmtId="0" fontId="37" fillId="0" borderId="0" xfId="0" applyFont="1"/>
    <xf numFmtId="0" fontId="0" fillId="0" borderId="1" xfId="0" applyBorder="1" applyAlignment="1">
      <alignment horizontal="center" vertical="center"/>
    </xf>
    <xf numFmtId="2" fontId="0" fillId="0" borderId="0" xfId="0" applyNumberFormat="1"/>
    <xf numFmtId="0" fontId="7" fillId="0" borderId="1" xfId="0" applyFont="1" applyBorder="1" applyAlignment="1">
      <alignment horizontal="center"/>
    </xf>
    <xf numFmtId="0" fontId="71" fillId="25" borderId="248" xfId="0" applyFont="1" applyFill="1" applyBorder="1" applyAlignment="1">
      <alignment horizontal="left" vertical="center" wrapText="1" readingOrder="1"/>
    </xf>
    <xf numFmtId="0" fontId="71" fillId="25" borderId="248" xfId="0" applyFont="1" applyFill="1" applyBorder="1" applyAlignment="1">
      <alignment horizontal="center" vertical="center" wrapText="1" readingOrder="1"/>
    </xf>
    <xf numFmtId="0" fontId="72" fillId="25" borderId="248" xfId="0" applyFont="1" applyFill="1" applyBorder="1" applyAlignment="1">
      <alignment horizontal="center" vertical="center" wrapText="1" readingOrder="1"/>
    </xf>
    <xf numFmtId="0" fontId="71" fillId="26" borderId="249" xfId="0" applyFont="1" applyFill="1" applyBorder="1" applyAlignment="1">
      <alignment horizontal="left" vertical="center" wrapText="1" readingOrder="1"/>
    </xf>
    <xf numFmtId="0" fontId="71" fillId="26" borderId="250" xfId="0" applyFont="1" applyFill="1" applyBorder="1" applyAlignment="1">
      <alignment horizontal="center" vertical="center" wrapText="1" readingOrder="1"/>
    </xf>
    <xf numFmtId="0" fontId="73" fillId="0" borderId="248" xfId="0" applyFont="1" applyBorder="1" applyAlignment="1">
      <alignment horizontal="center" vertical="center" wrapText="1" readingOrder="1"/>
    </xf>
    <xf numFmtId="0" fontId="73" fillId="0" borderId="251" xfId="0" applyFont="1" applyBorder="1" applyAlignment="1">
      <alignment horizontal="center" vertical="center" wrapText="1" readingOrder="1"/>
    </xf>
    <xf numFmtId="0" fontId="73" fillId="0" borderId="252" xfId="0" applyFont="1" applyBorder="1" applyAlignment="1">
      <alignment horizontal="center" vertical="center" wrapText="1" readingOrder="1"/>
    </xf>
    <xf numFmtId="0" fontId="73" fillId="0" borderId="253" xfId="0" applyFont="1" applyBorder="1" applyAlignment="1">
      <alignment horizontal="center" vertical="center" wrapText="1" readingOrder="1"/>
    </xf>
    <xf numFmtId="0" fontId="72" fillId="0" borderId="251" xfId="0" applyFont="1" applyBorder="1" applyAlignment="1">
      <alignment horizontal="center" vertical="center" wrapText="1" readingOrder="1"/>
    </xf>
    <xf numFmtId="0" fontId="71" fillId="26" borderId="254" xfId="0" applyFont="1" applyFill="1" applyBorder="1" applyAlignment="1">
      <alignment horizontal="center" vertical="center" wrapText="1" readingOrder="1"/>
    </xf>
    <xf numFmtId="0" fontId="71" fillId="26" borderId="255" xfId="0" applyFont="1" applyFill="1" applyBorder="1" applyAlignment="1">
      <alignment horizontal="center" vertical="center" wrapText="1" readingOrder="1"/>
    </xf>
    <xf numFmtId="0" fontId="74" fillId="26" borderId="250" xfId="0" applyFont="1" applyFill="1" applyBorder="1" applyAlignment="1">
      <alignment horizontal="center" vertical="center" wrapText="1" readingOrder="1"/>
    </xf>
    <xf numFmtId="0" fontId="75" fillId="0" borderId="248" xfId="0" applyFont="1" applyBorder="1" applyAlignment="1">
      <alignment horizontal="center" vertical="center" wrapText="1"/>
    </xf>
    <xf numFmtId="0" fontId="71" fillId="26" borderId="256" xfId="0" applyFont="1" applyFill="1" applyBorder="1" applyAlignment="1">
      <alignment horizontal="left" vertical="center" wrapText="1" readingOrder="1"/>
    </xf>
    <xf numFmtId="0" fontId="71" fillId="26" borderId="257" xfId="0" applyFont="1" applyFill="1" applyBorder="1" applyAlignment="1">
      <alignment horizontal="center" vertical="center" wrapText="1" readingOrder="1"/>
    </xf>
    <xf numFmtId="0" fontId="75" fillId="0" borderId="258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6" fillId="0" borderId="0" xfId="0" applyFont="1" applyAlignment="1">
      <alignment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 wrapText="1"/>
    </xf>
    <xf numFmtId="0" fontId="77" fillId="0" borderId="23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0" fontId="0" fillId="0" borderId="31" xfId="0" applyFont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70" fillId="0" borderId="31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0" xfId="0" applyAlignment="1">
      <alignment vertical="center" textRotation="90"/>
    </xf>
    <xf numFmtId="0" fontId="70" fillId="0" borderId="23" xfId="0" applyFont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27" borderId="3" xfId="0" applyFont="1" applyFill="1" applyBorder="1" applyAlignment="1">
      <alignment horizontal="center" vertical="center"/>
    </xf>
    <xf numFmtId="0" fontId="78" fillId="0" borderId="0" xfId="0" applyFont="1" applyBorder="1" applyAlignment="1">
      <alignment vertical="center" textRotation="90"/>
    </xf>
    <xf numFmtId="0" fontId="79" fillId="0" borderId="38" xfId="0" applyFont="1" applyBorder="1" applyAlignment="1">
      <alignment horizontal="center" vertical="center"/>
    </xf>
    <xf numFmtId="0" fontId="80" fillId="0" borderId="23" xfId="0" applyFont="1" applyBorder="1" applyAlignment="1">
      <alignment vertical="center"/>
    </xf>
    <xf numFmtId="0" fontId="80" fillId="0" borderId="0" xfId="0" applyFont="1" applyAlignment="1">
      <alignment vertical="center"/>
    </xf>
    <xf numFmtId="0" fontId="80" fillId="0" borderId="0" xfId="0" applyFont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81" fillId="28" borderId="38" xfId="0" applyFont="1" applyFill="1" applyBorder="1" applyAlignment="1">
      <alignment horizontal="center" vertical="center"/>
    </xf>
    <xf numFmtId="0" fontId="81" fillId="28" borderId="31" xfId="0" applyFont="1" applyFill="1" applyBorder="1" applyAlignment="1">
      <alignment vertical="center"/>
    </xf>
    <xf numFmtId="2" fontId="0" fillId="0" borderId="1" xfId="0" applyNumberFormat="1" applyBorder="1"/>
    <xf numFmtId="0" fontId="6" fillId="8" borderId="1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7" fillId="27" borderId="11" xfId="0" applyFont="1" applyFill="1" applyBorder="1" applyAlignment="1">
      <alignment horizontal="center"/>
    </xf>
    <xf numFmtId="0" fontId="7" fillId="27" borderId="1" xfId="0" applyFont="1" applyFill="1" applyBorder="1" applyAlignment="1">
      <alignment horizontal="center"/>
    </xf>
    <xf numFmtId="0" fontId="7" fillId="29" borderId="1" xfId="0" applyFont="1" applyFill="1" applyBorder="1" applyAlignment="1">
      <alignment horizontal="center"/>
    </xf>
    <xf numFmtId="0" fontId="7" fillId="29" borderId="17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8" borderId="17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2" fontId="0" fillId="0" borderId="0" xfId="0" applyNumberFormat="1" applyBorder="1"/>
    <xf numFmtId="0" fontId="0" fillId="0" borderId="42" xfId="0" applyBorder="1"/>
    <xf numFmtId="0" fontId="0" fillId="0" borderId="41" xfId="0" applyBorder="1"/>
    <xf numFmtId="0" fontId="0" fillId="0" borderId="26" xfId="0" applyBorder="1"/>
    <xf numFmtId="0" fontId="0" fillId="0" borderId="44" xfId="0" applyBorder="1"/>
    <xf numFmtId="2" fontId="0" fillId="0" borderId="44" xfId="0" applyNumberFormat="1" applyBorder="1"/>
    <xf numFmtId="0" fontId="0" fillId="0" borderId="45" xfId="0" applyBorder="1"/>
    <xf numFmtId="2" fontId="0" fillId="0" borderId="31" xfId="0" applyNumberFormat="1" applyBorder="1"/>
    <xf numFmtId="0" fontId="6" fillId="27" borderId="4" xfId="0" applyFont="1" applyFill="1" applyBorder="1" applyAlignment="1">
      <alignment horizontal="center" vertical="center"/>
    </xf>
    <xf numFmtId="0" fontId="6" fillId="27" borderId="1" xfId="0" applyFont="1" applyFill="1" applyBorder="1" applyAlignment="1">
      <alignment horizontal="center" vertical="center"/>
    </xf>
    <xf numFmtId="0" fontId="0" fillId="0" borderId="60" xfId="0" applyBorder="1"/>
    <xf numFmtId="0" fontId="2" fillId="0" borderId="24" xfId="0" applyFont="1" applyBorder="1"/>
    <xf numFmtId="0" fontId="2" fillId="0" borderId="7" xfId="0" applyFont="1" applyBorder="1"/>
    <xf numFmtId="2" fontId="2" fillId="0" borderId="7" xfId="0" applyNumberFormat="1" applyFont="1" applyBorder="1"/>
    <xf numFmtId="0" fontId="2" fillId="0" borderId="46" xfId="0" applyFont="1" applyBorder="1"/>
    <xf numFmtId="0" fontId="2" fillId="0" borderId="1" xfId="0" applyFont="1" applyBorder="1"/>
    <xf numFmtId="0" fontId="82" fillId="27" borderId="61" xfId="0" applyFont="1" applyFill="1" applyBorder="1" applyAlignment="1">
      <alignment horizontal="center" vertical="center" textRotation="90" shrinkToFit="1"/>
    </xf>
    <xf numFmtId="2" fontId="2" fillId="0" borderId="0" xfId="0" applyNumberFormat="1" applyFont="1"/>
    <xf numFmtId="0" fontId="0" fillId="0" borderId="11" xfId="0" applyFill="1" applyBorder="1"/>
    <xf numFmtId="10" fontId="0" fillId="0" borderId="0" xfId="0" applyNumberFormat="1"/>
    <xf numFmtId="2" fontId="2" fillId="0" borderId="31" xfId="0" applyNumberFormat="1" applyFont="1" applyBorder="1"/>
    <xf numFmtId="2" fontId="2" fillId="0" borderId="32" xfId="0" applyNumberFormat="1" applyFont="1" applyBorder="1"/>
    <xf numFmtId="0" fontId="83" fillId="0" borderId="0" xfId="0" applyFont="1" applyProtection="1"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0" fontId="14" fillId="0" borderId="62" xfId="0" applyFont="1" applyBorder="1" applyAlignment="1" applyProtection="1">
      <alignment horizontal="center"/>
      <protection locked="0"/>
    </xf>
    <xf numFmtId="0" fontId="1" fillId="27" borderId="63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7" fillId="3" borderId="64" xfId="0" applyFont="1" applyFill="1" applyBorder="1" applyAlignment="1" applyProtection="1">
      <alignment horizontal="center" wrapText="1"/>
      <protection locked="0"/>
    </xf>
    <xf numFmtId="0" fontId="11" fillId="3" borderId="1" xfId="0" applyFont="1" applyFill="1" applyBorder="1" applyAlignment="1" applyProtection="1">
      <alignment horizontal="center" wrapText="1"/>
      <protection locked="0"/>
    </xf>
    <xf numFmtId="0" fontId="11" fillId="3" borderId="17" xfId="0" applyFont="1" applyFill="1" applyBorder="1" applyAlignment="1" applyProtection="1">
      <alignment horizontal="center" wrapText="1"/>
      <protection locked="0"/>
    </xf>
    <xf numFmtId="0" fontId="7" fillId="3" borderId="17" xfId="0" applyFont="1" applyFill="1" applyBorder="1" applyAlignment="1" applyProtection="1">
      <alignment horizontal="center" wrapText="1"/>
      <protection locked="0"/>
    </xf>
    <xf numFmtId="0" fontId="1" fillId="27" borderId="65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11" fillId="3" borderId="10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0" fillId="3" borderId="64" xfId="0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11" fillId="3" borderId="17" xfId="0" applyFon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41" fillId="0" borderId="1" xfId="0" applyFont="1" applyBorder="1" applyAlignment="1" applyProtection="1">
      <alignment horizontal="center"/>
      <protection locked="0"/>
    </xf>
    <xf numFmtId="0" fontId="41" fillId="0" borderId="1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2" fillId="0" borderId="62" xfId="0" applyFont="1" applyBorder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41" fillId="0" borderId="10" xfId="0" applyFont="1" applyBorder="1" applyAlignment="1" applyProtection="1">
      <alignment horizontal="center"/>
      <protection locked="0"/>
    </xf>
    <xf numFmtId="0" fontId="41" fillId="0" borderId="22" xfId="0" applyFont="1" applyBorder="1" applyAlignment="1" applyProtection="1">
      <alignment horizontal="center"/>
      <protection locked="0"/>
    </xf>
    <xf numFmtId="0" fontId="40" fillId="0" borderId="22" xfId="0" applyFont="1" applyBorder="1" applyAlignment="1" applyProtection="1">
      <alignment horizontal="center"/>
      <protection locked="0"/>
    </xf>
    <xf numFmtId="0" fontId="42" fillId="0" borderId="0" xfId="0" applyFont="1" applyBorder="1" applyAlignment="1" applyProtection="1">
      <alignment horizontal="center"/>
      <protection locked="0"/>
    </xf>
    <xf numFmtId="0" fontId="37" fillId="0" borderId="0" xfId="0" applyFont="1" applyProtection="1">
      <protection locked="0"/>
    </xf>
    <xf numFmtId="0" fontId="84" fillId="31" borderId="66" xfId="0" applyFont="1" applyFill="1" applyBorder="1" applyAlignment="1" applyProtection="1">
      <alignment horizontal="left"/>
      <protection locked="0"/>
    </xf>
    <xf numFmtId="0" fontId="6" fillId="27" borderId="0" xfId="0" applyFont="1" applyFill="1" applyProtection="1">
      <protection locked="0"/>
    </xf>
    <xf numFmtId="0" fontId="84" fillId="27" borderId="67" xfId="0" applyFont="1" applyFill="1" applyBorder="1" applyAlignment="1" applyProtection="1">
      <alignment horizontal="left"/>
      <protection locked="0"/>
    </xf>
    <xf numFmtId="2" fontId="6" fillId="27" borderId="0" xfId="0" applyNumberFormat="1" applyFont="1" applyFill="1" applyBorder="1" applyProtection="1">
      <protection locked="0"/>
    </xf>
    <xf numFmtId="0" fontId="7" fillId="27" borderId="4" xfId="0" applyFont="1" applyFill="1" applyBorder="1" applyAlignment="1" applyProtection="1">
      <alignment horizontal="center"/>
      <protection locked="0"/>
    </xf>
    <xf numFmtId="0" fontId="7" fillId="27" borderId="17" xfId="0" applyFont="1" applyFill="1" applyBorder="1" applyProtection="1">
      <protection locked="0"/>
    </xf>
    <xf numFmtId="0" fontId="7" fillId="27" borderId="0" xfId="0" applyFont="1" applyFill="1" applyProtection="1">
      <protection locked="0"/>
    </xf>
    <xf numFmtId="0" fontId="7" fillId="32" borderId="1" xfId="0" applyFont="1" applyFill="1" applyBorder="1" applyAlignment="1" applyProtection="1">
      <alignment horizontal="center"/>
      <protection locked="0"/>
    </xf>
    <xf numFmtId="0" fontId="7" fillId="32" borderId="17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55" fillId="0" borderId="0" xfId="0" applyFont="1" applyBorder="1" applyAlignment="1" applyProtection="1">
      <protection locked="0"/>
    </xf>
    <xf numFmtId="0" fontId="32" fillId="27" borderId="0" xfId="0" applyFont="1" applyFill="1" applyBorder="1" applyAlignment="1" applyProtection="1">
      <protection locked="0"/>
    </xf>
    <xf numFmtId="0" fontId="32" fillId="27" borderId="68" xfId="0" applyFont="1" applyFill="1" applyBorder="1" applyAlignment="1" applyProtection="1">
      <alignment vertical="center"/>
      <protection locked="0"/>
    </xf>
    <xf numFmtId="0" fontId="32" fillId="27" borderId="67" xfId="0" applyFont="1" applyFill="1" applyBorder="1" applyAlignment="1" applyProtection="1">
      <alignment horizontal="center" vertical="center"/>
      <protection locked="0"/>
    </xf>
    <xf numFmtId="0" fontId="7" fillId="27" borderId="67" xfId="0" applyFont="1" applyFill="1" applyBorder="1" applyProtection="1">
      <protection locked="0"/>
    </xf>
    <xf numFmtId="0" fontId="7" fillId="27" borderId="0" xfId="0" applyFont="1" applyFill="1" applyAlignment="1" applyProtection="1">
      <alignment horizontal="center"/>
      <protection locked="0"/>
    </xf>
    <xf numFmtId="0" fontId="32" fillId="27" borderId="69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70" xfId="0" applyFont="1" applyBorder="1" applyProtection="1">
      <protection locked="0"/>
    </xf>
    <xf numFmtId="0" fontId="7" fillId="0" borderId="0" xfId="0" applyFont="1" applyBorder="1" applyProtection="1">
      <protection locked="0"/>
    </xf>
    <xf numFmtId="165" fontId="7" fillId="0" borderId="2" xfId="0" applyNumberFormat="1" applyFont="1" applyBorder="1" applyAlignment="1" applyProtection="1">
      <alignment horizontal="center" vertical="center"/>
      <protection locked="0"/>
    </xf>
    <xf numFmtId="2" fontId="7" fillId="0" borderId="2" xfId="0" applyNumberFormat="1" applyFont="1" applyBorder="1" applyAlignment="1" applyProtection="1">
      <alignment horizontal="center" vertical="center"/>
      <protection locked="0"/>
    </xf>
    <xf numFmtId="0" fontId="7" fillId="33" borderId="71" xfId="0" applyFont="1" applyFill="1" applyBorder="1" applyProtection="1">
      <protection locked="0"/>
    </xf>
    <xf numFmtId="2" fontId="7" fillId="33" borderId="2" xfId="0" applyNumberFormat="1" applyFont="1" applyFill="1" applyBorder="1" applyAlignment="1" applyProtection="1">
      <alignment horizontal="center" vertical="center"/>
      <protection locked="0"/>
    </xf>
    <xf numFmtId="165" fontId="7" fillId="33" borderId="2" xfId="0" applyNumberFormat="1" applyFont="1" applyFill="1" applyBorder="1" applyAlignment="1" applyProtection="1">
      <alignment horizontal="center" vertical="center"/>
      <protection locked="0"/>
    </xf>
    <xf numFmtId="2" fontId="7" fillId="0" borderId="71" xfId="0" applyNumberFormat="1" applyFont="1" applyBorder="1" applyAlignment="1" applyProtection="1">
      <alignment horizontal="center" vertical="center"/>
      <protection locked="0"/>
    </xf>
    <xf numFmtId="166" fontId="51" fillId="0" borderId="0" xfId="0" applyNumberFormat="1" applyFont="1" applyFill="1" applyBorder="1" applyAlignment="1" applyProtection="1">
      <alignment horizontal="center"/>
      <protection locked="0"/>
    </xf>
    <xf numFmtId="0" fontId="7" fillId="27" borderId="72" xfId="0" applyFont="1" applyFill="1" applyBorder="1" applyProtection="1">
      <protection locked="0"/>
    </xf>
    <xf numFmtId="0" fontId="7" fillId="27" borderId="73" xfId="0" applyFont="1" applyFill="1" applyBorder="1" applyProtection="1">
      <protection locked="0"/>
    </xf>
    <xf numFmtId="166" fontId="7" fillId="27" borderId="74" xfId="0" applyNumberFormat="1" applyFont="1" applyFill="1" applyBorder="1" applyAlignment="1" applyProtection="1">
      <alignment horizontal="center" vertical="center"/>
      <protection locked="0"/>
    </xf>
    <xf numFmtId="0" fontId="7" fillId="33" borderId="75" xfId="0" applyFont="1" applyFill="1" applyBorder="1" applyProtection="1">
      <protection locked="0"/>
    </xf>
    <xf numFmtId="2" fontId="7" fillId="27" borderId="75" xfId="0" applyNumberFormat="1" applyFont="1" applyFill="1" applyBorder="1" applyAlignment="1" applyProtection="1">
      <alignment horizontal="center" vertical="center"/>
      <protection locked="0"/>
    </xf>
    <xf numFmtId="0" fontId="7" fillId="27" borderId="1" xfId="0" applyFont="1" applyFill="1" applyBorder="1" applyAlignment="1" applyProtection="1">
      <alignment horizontal="center"/>
      <protection locked="0"/>
    </xf>
    <xf numFmtId="166" fontId="7" fillId="0" borderId="12" xfId="0" applyNumberFormat="1" applyFont="1" applyBorder="1" applyAlignment="1" applyProtection="1">
      <alignment horizontal="center" vertical="center"/>
      <protection locked="0"/>
    </xf>
    <xf numFmtId="0" fontId="7" fillId="33" borderId="76" xfId="0" applyFont="1" applyFill="1" applyBorder="1" applyProtection="1">
      <protection locked="0"/>
    </xf>
    <xf numFmtId="166" fontId="7" fillId="33" borderId="12" xfId="0" applyNumberFormat="1" applyFont="1" applyFill="1" applyBorder="1" applyAlignment="1" applyProtection="1">
      <alignment horizontal="center" vertical="center"/>
      <protection locked="0"/>
    </xf>
    <xf numFmtId="2" fontId="7" fillId="0" borderId="47" xfId="0" applyNumberFormat="1" applyFont="1" applyBorder="1" applyAlignment="1" applyProtection="1">
      <alignment horizontal="center" vertical="center"/>
      <protection locked="0"/>
    </xf>
    <xf numFmtId="164" fontId="11" fillId="0" borderId="77" xfId="0" applyNumberFormat="1" applyFont="1" applyBorder="1" applyAlignment="1" applyProtection="1">
      <alignment horizontal="center" vertical="center"/>
      <protection locked="0"/>
    </xf>
    <xf numFmtId="0" fontId="7" fillId="33" borderId="78" xfId="0" applyFont="1" applyFill="1" applyBorder="1" applyProtection="1">
      <protection locked="0"/>
    </xf>
    <xf numFmtId="164" fontId="11" fillId="33" borderId="7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0" fontId="7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85" fillId="0" borderId="0" xfId="0" applyFont="1" applyProtection="1">
      <protection locked="0"/>
    </xf>
    <xf numFmtId="2" fontId="0" fillId="0" borderId="0" xfId="0" applyNumberFormat="1" applyAlignment="1" applyProtection="1">
      <protection locked="0"/>
    </xf>
    <xf numFmtId="0" fontId="35" fillId="0" borderId="61" xfId="0" applyFont="1" applyFill="1" applyBorder="1" applyAlignment="1" applyProtection="1">
      <alignment horizontal="center"/>
    </xf>
    <xf numFmtId="0" fontId="35" fillId="0" borderId="79" xfId="0" applyFont="1" applyFill="1" applyBorder="1" applyAlignment="1" applyProtection="1">
      <alignment horizontal="center"/>
    </xf>
    <xf numFmtId="0" fontId="35" fillId="0" borderId="80" xfId="0" applyFont="1" applyFill="1" applyBorder="1" applyAlignment="1" applyProtection="1">
      <alignment horizontal="center"/>
    </xf>
    <xf numFmtId="2" fontId="86" fillId="27" borderId="81" xfId="0" applyNumberFormat="1" applyFont="1" applyFill="1" applyBorder="1" applyAlignment="1" applyProtection="1">
      <alignment horizontal="center"/>
    </xf>
    <xf numFmtId="0" fontId="7" fillId="3" borderId="65" xfId="0" applyFont="1" applyFill="1" applyBorder="1" applyAlignment="1" applyProtection="1">
      <alignment horizontal="center" wrapText="1"/>
    </xf>
    <xf numFmtId="0" fontId="35" fillId="3" borderId="1" xfId="0" applyFont="1" applyFill="1" applyBorder="1" applyAlignment="1" applyProtection="1">
      <alignment horizontal="center"/>
    </xf>
    <xf numFmtId="0" fontId="35" fillId="3" borderId="49" xfId="0" applyFont="1" applyFill="1" applyBorder="1" applyAlignment="1" applyProtection="1">
      <alignment horizontal="center"/>
    </xf>
    <xf numFmtId="0" fontId="35" fillId="3" borderId="17" xfId="0" applyFont="1" applyFill="1" applyBorder="1" applyAlignment="1" applyProtection="1">
      <alignment horizontal="center"/>
    </xf>
    <xf numFmtId="0" fontId="1" fillId="0" borderId="65" xfId="0" applyFont="1" applyFill="1" applyBorder="1" applyAlignment="1" applyProtection="1">
      <alignment horizontal="left" wrapText="1"/>
    </xf>
    <xf numFmtId="0" fontId="35" fillId="0" borderId="4" xfId="0" applyFont="1" applyFill="1" applyBorder="1" applyAlignment="1" applyProtection="1">
      <alignment horizontal="center"/>
    </xf>
    <xf numFmtId="0" fontId="35" fillId="28" borderId="4" xfId="0" applyFont="1" applyFill="1" applyBorder="1" applyAlignment="1" applyProtection="1">
      <alignment horizontal="center"/>
    </xf>
    <xf numFmtId="0" fontId="35" fillId="0" borderId="82" xfId="0" applyFont="1" applyFill="1" applyBorder="1" applyAlignment="1" applyProtection="1">
      <alignment horizontal="center"/>
    </xf>
    <xf numFmtId="0" fontId="35" fillId="16" borderId="64" xfId="0" applyFont="1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7" fillId="17" borderId="65" xfId="0" applyFont="1" applyFill="1" applyBorder="1" applyAlignment="1" applyProtection="1">
      <alignment horizontal="left" wrapText="1"/>
    </xf>
    <xf numFmtId="0" fontId="35" fillId="17" borderId="4" xfId="0" applyFont="1" applyFill="1" applyBorder="1" applyAlignment="1" applyProtection="1">
      <alignment horizontal="center"/>
    </xf>
    <xf numFmtId="0" fontId="35" fillId="17" borderId="82" xfId="0" applyFont="1" applyFill="1" applyBorder="1" applyAlignment="1" applyProtection="1">
      <alignment horizontal="center"/>
    </xf>
    <xf numFmtId="0" fontId="35" fillId="17" borderId="64" xfId="0" applyFont="1" applyFill="1" applyBorder="1" applyAlignment="1" applyProtection="1">
      <alignment horizontal="center"/>
    </xf>
    <xf numFmtId="0" fontId="1" fillId="0" borderId="65" xfId="0" applyFont="1" applyBorder="1" applyAlignment="1" applyProtection="1"/>
    <xf numFmtId="0" fontId="35" fillId="0" borderId="1" xfId="0" applyFont="1" applyFill="1" applyBorder="1" applyAlignment="1" applyProtection="1">
      <alignment horizontal="center"/>
    </xf>
    <xf numFmtId="0" fontId="35" fillId="28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7" fillId="0" borderId="49" xfId="0" applyFont="1" applyFill="1" applyBorder="1" applyAlignment="1" applyProtection="1">
      <alignment horizontal="center"/>
    </xf>
    <xf numFmtId="0" fontId="0" fillId="0" borderId="83" xfId="0" applyBorder="1" applyProtection="1"/>
    <xf numFmtId="0" fontId="35" fillId="16" borderId="69" xfId="0" applyFont="1" applyFill="1" applyBorder="1" applyAlignment="1" applyProtection="1">
      <alignment horizontal="center"/>
    </xf>
    <xf numFmtId="2" fontId="35" fillId="16" borderId="6" xfId="0" applyNumberFormat="1" applyFont="1" applyFill="1" applyBorder="1" applyAlignment="1" applyProtection="1">
      <alignment horizontal="center"/>
    </xf>
    <xf numFmtId="0" fontId="35" fillId="0" borderId="3" xfId="0" applyFont="1" applyFill="1" applyBorder="1" applyAlignment="1" applyProtection="1">
      <alignment horizontal="center"/>
    </xf>
    <xf numFmtId="0" fontId="35" fillId="28" borderId="3" xfId="0" applyFont="1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7" fillId="0" borderId="54" xfId="0" applyFont="1" applyFill="1" applyBorder="1" applyAlignment="1" applyProtection="1">
      <alignment horizontal="center"/>
    </xf>
    <xf numFmtId="0" fontId="35" fillId="0" borderId="49" xfId="0" applyFont="1" applyFill="1" applyBorder="1" applyAlignment="1" applyProtection="1">
      <alignment horizontal="center"/>
    </xf>
    <xf numFmtId="0" fontId="0" fillId="3" borderId="83" xfId="0" applyFill="1" applyBorder="1" applyProtection="1"/>
    <xf numFmtId="0" fontId="0" fillId="3" borderId="3" xfId="0" applyFill="1" applyBorder="1" applyAlignment="1" applyProtection="1">
      <alignment horizontal="center"/>
    </xf>
    <xf numFmtId="0" fontId="0" fillId="3" borderId="54" xfId="0" applyFill="1" applyBorder="1" applyAlignment="1" applyProtection="1">
      <alignment horizontal="center"/>
    </xf>
    <xf numFmtId="0" fontId="0" fillId="3" borderId="18" xfId="0" applyFill="1" applyBorder="1" applyAlignment="1" applyProtection="1">
      <alignment horizontal="center"/>
    </xf>
    <xf numFmtId="0" fontId="7" fillId="34" borderId="65" xfId="0" applyFont="1" applyFill="1" applyBorder="1" applyAlignment="1" applyProtection="1"/>
    <xf numFmtId="0" fontId="0" fillId="0" borderId="18" xfId="0" applyFill="1" applyBorder="1" applyAlignment="1" applyProtection="1">
      <alignment horizontal="center"/>
    </xf>
    <xf numFmtId="2" fontId="0" fillId="27" borderId="6" xfId="0" applyNumberFormat="1" applyFill="1" applyBorder="1" applyAlignment="1" applyProtection="1">
      <alignment horizontal="center"/>
    </xf>
    <xf numFmtId="0" fontId="0" fillId="34" borderId="65" xfId="0" applyFill="1" applyBorder="1" applyAlignment="1" applyProtection="1"/>
    <xf numFmtId="0" fontId="1" fillId="34" borderId="65" xfId="0" applyFont="1" applyFill="1" applyBorder="1" applyAlignment="1" applyProtection="1"/>
    <xf numFmtId="0" fontId="0" fillId="3" borderId="65" xfId="0" applyFill="1" applyBorder="1" applyAlignment="1" applyProtection="1"/>
    <xf numFmtId="0" fontId="0" fillId="3" borderId="1" xfId="0" applyFill="1" applyBorder="1" applyAlignment="1" applyProtection="1">
      <alignment horizontal="center"/>
    </xf>
    <xf numFmtId="0" fontId="0" fillId="3" borderId="49" xfId="0" applyFill="1" applyBorder="1" applyAlignment="1" applyProtection="1">
      <alignment horizontal="center"/>
    </xf>
    <xf numFmtId="0" fontId="0" fillId="3" borderId="17" xfId="0" applyFill="1" applyBorder="1" applyAlignment="1" applyProtection="1">
      <alignment horizontal="center"/>
    </xf>
    <xf numFmtId="2" fontId="0" fillId="3" borderId="5" xfId="0" applyNumberFormat="1" applyFill="1" applyBorder="1" applyAlignment="1" applyProtection="1">
      <alignment horizontal="center"/>
    </xf>
    <xf numFmtId="0" fontId="0" fillId="35" borderId="65" xfId="0" applyFill="1" applyBorder="1" applyAlignment="1" applyProtection="1"/>
    <xf numFmtId="2" fontId="0" fillId="0" borderId="6" xfId="0" applyNumberFormat="1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1" fillId="36" borderId="65" xfId="0" applyFont="1" applyFill="1" applyBorder="1" applyAlignment="1" applyProtection="1"/>
    <xf numFmtId="0" fontId="52" fillId="36" borderId="83" xfId="0" applyFont="1" applyFill="1" applyBorder="1" applyAlignment="1" applyProtection="1"/>
    <xf numFmtId="0" fontId="7" fillId="37" borderId="65" xfId="0" applyFont="1" applyFill="1" applyBorder="1" applyAlignment="1" applyProtection="1"/>
    <xf numFmtId="0" fontId="0" fillId="30" borderId="1" xfId="0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/>
    </xf>
    <xf numFmtId="0" fontId="40" fillId="0" borderId="4" xfId="0" applyFont="1" applyFill="1" applyBorder="1" applyAlignment="1" applyProtection="1">
      <alignment horizontal="center"/>
    </xf>
    <xf numFmtId="0" fontId="40" fillId="0" borderId="82" xfId="0" applyFont="1" applyFill="1" applyBorder="1" applyAlignment="1" applyProtection="1">
      <alignment horizontal="center"/>
    </xf>
    <xf numFmtId="0" fontId="0" fillId="7" borderId="66" xfId="0" applyFill="1" applyBorder="1" applyAlignment="1" applyProtection="1"/>
    <xf numFmtId="0" fontId="37" fillId="7" borderId="14" xfId="0" applyFont="1" applyFill="1" applyBorder="1" applyAlignment="1" applyProtection="1">
      <alignment horizontal="center"/>
    </xf>
    <xf numFmtId="0" fontId="37" fillId="7" borderId="51" xfId="0" applyFont="1" applyFill="1" applyBorder="1" applyAlignment="1" applyProtection="1">
      <alignment horizontal="center"/>
    </xf>
    <xf numFmtId="0" fontId="37" fillId="7" borderId="21" xfId="0" applyFont="1" applyFill="1" applyBorder="1" applyAlignment="1" applyProtection="1">
      <alignment horizontal="center"/>
    </xf>
    <xf numFmtId="2" fontId="37" fillId="7" borderId="16" xfId="0" applyNumberFormat="1" applyFont="1" applyFill="1" applyBorder="1" applyAlignment="1" applyProtection="1">
      <alignment horizontal="center"/>
    </xf>
    <xf numFmtId="0" fontId="87" fillId="27" borderId="84" xfId="0" applyFont="1" applyFill="1" applyBorder="1" applyAlignment="1" applyProtection="1">
      <alignment horizontal="center"/>
    </xf>
    <xf numFmtId="0" fontId="87" fillId="27" borderId="85" xfId="0" applyFont="1" applyFill="1" applyBorder="1" applyAlignment="1" applyProtection="1">
      <alignment horizontal="center"/>
    </xf>
    <xf numFmtId="0" fontId="87" fillId="27" borderId="86" xfId="0" applyFont="1" applyFill="1" applyBorder="1" applyAlignment="1" applyProtection="1">
      <alignment horizontal="center"/>
    </xf>
    <xf numFmtId="0" fontId="45" fillId="0" borderId="1" xfId="0" applyFont="1" applyBorder="1" applyAlignment="1" applyProtection="1">
      <alignment horizontal="center" vertical="center" textRotation="90" wrapText="1"/>
      <protection locked="0"/>
    </xf>
    <xf numFmtId="0" fontId="45" fillId="0" borderId="17" xfId="0" applyFont="1" applyBorder="1" applyAlignment="1" applyProtection="1">
      <alignment horizontal="center" vertical="center" textRotation="90" wrapText="1"/>
      <protection locked="0"/>
    </xf>
    <xf numFmtId="0" fontId="46" fillId="0" borderId="17" xfId="0" applyFont="1" applyBorder="1" applyAlignment="1" applyProtection="1">
      <alignment horizontal="center" vertical="center" textRotation="90" wrapText="1"/>
      <protection locked="0"/>
    </xf>
    <xf numFmtId="0" fontId="88" fillId="38" borderId="87" xfId="0" applyFont="1" applyFill="1" applyBorder="1" applyAlignment="1" applyProtection="1">
      <alignment horizontal="center" vertical="center" textRotation="90" shrinkToFit="1"/>
      <protection locked="0"/>
    </xf>
    <xf numFmtId="0" fontId="47" fillId="0" borderId="0" xfId="0" applyFont="1" applyProtection="1">
      <protection locked="0"/>
    </xf>
    <xf numFmtId="0" fontId="38" fillId="0" borderId="1" xfId="0" applyFont="1" applyBorder="1" applyAlignment="1" applyProtection="1">
      <alignment horizontal="center"/>
      <protection locked="0"/>
    </xf>
    <xf numFmtId="0" fontId="38" fillId="0" borderId="17" xfId="0" applyFont="1" applyBorder="1" applyAlignment="1" applyProtection="1">
      <alignment horizontal="center"/>
      <protection locked="0"/>
    </xf>
    <xf numFmtId="0" fontId="6" fillId="27" borderId="0" xfId="0" applyFont="1" applyFill="1" applyBorder="1" applyAlignment="1" applyProtection="1">
      <alignment horizontal="center" vertical="center"/>
      <protection locked="0"/>
    </xf>
    <xf numFmtId="0" fontId="6" fillId="27" borderId="0" xfId="0" applyFont="1" applyFill="1" applyBorder="1" applyAlignment="1" applyProtection="1">
      <alignment horizontal="center" vertical="center" wrapText="1"/>
      <protection locked="0"/>
    </xf>
    <xf numFmtId="0" fontId="6" fillId="27" borderId="88" xfId="0" applyFont="1" applyFill="1" applyBorder="1" applyAlignment="1" applyProtection="1">
      <alignment horizontal="center" vertical="center" wrapText="1"/>
      <protection locked="0"/>
    </xf>
    <xf numFmtId="0" fontId="6" fillId="27" borderId="22" xfId="0" applyFont="1" applyFill="1" applyBorder="1" applyAlignment="1" applyProtection="1">
      <alignment horizontal="center" vertical="center"/>
      <protection locked="0"/>
    </xf>
    <xf numFmtId="0" fontId="6" fillId="27" borderId="89" xfId="0" applyFont="1" applyFill="1" applyBorder="1" applyAlignment="1" applyProtection="1">
      <alignment horizontal="center" vertical="center"/>
      <protection locked="0"/>
    </xf>
    <xf numFmtId="0" fontId="6" fillId="27" borderId="90" xfId="0" applyFont="1" applyFill="1" applyBorder="1" applyAlignment="1" applyProtection="1">
      <alignment horizontal="center" vertical="center"/>
      <protection locked="0"/>
    </xf>
    <xf numFmtId="0" fontId="6" fillId="27" borderId="10" xfId="0" applyFont="1" applyFill="1" applyBorder="1" applyAlignment="1" applyProtection="1">
      <alignment horizontal="center" vertical="center"/>
      <protection locked="0"/>
    </xf>
    <xf numFmtId="0" fontId="6" fillId="27" borderId="11" xfId="0" applyFont="1" applyFill="1" applyBorder="1" applyAlignment="1" applyProtection="1">
      <alignment horizontal="center" vertical="center"/>
      <protection locked="0"/>
    </xf>
    <xf numFmtId="0" fontId="6" fillId="27" borderId="11" xfId="0" applyFont="1" applyFill="1" applyBorder="1" applyAlignment="1" applyProtection="1">
      <alignment horizontal="center" vertical="center" wrapText="1"/>
      <protection locked="0"/>
    </xf>
    <xf numFmtId="0" fontId="6" fillId="27" borderId="91" xfId="0" applyFont="1" applyFill="1" applyBorder="1" applyAlignment="1" applyProtection="1">
      <alignment horizontal="center" vertical="center"/>
      <protection locked="0"/>
    </xf>
    <xf numFmtId="0" fontId="6" fillId="27" borderId="89" xfId="0" applyFont="1" applyFill="1" applyBorder="1" applyAlignment="1" applyProtection="1">
      <alignment horizontal="center" vertical="center" wrapText="1"/>
      <protection locked="0"/>
    </xf>
    <xf numFmtId="0" fontId="6" fillId="27" borderId="92" xfId="0" applyFont="1" applyFill="1" applyBorder="1" applyAlignment="1" applyProtection="1">
      <alignment horizontal="center" vertical="center" wrapText="1"/>
      <protection locked="0"/>
    </xf>
    <xf numFmtId="0" fontId="6" fillId="0" borderId="66" xfId="0" applyFont="1" applyFill="1" applyBorder="1" applyAlignment="1" applyProtection="1">
      <alignment horizontal="center" vertical="center"/>
      <protection locked="0"/>
    </xf>
    <xf numFmtId="0" fontId="1" fillId="27" borderId="93" xfId="0" applyFont="1" applyFill="1" applyBorder="1" applyAlignment="1" applyProtection="1">
      <alignment horizontal="center" vertical="center"/>
      <protection locked="0"/>
    </xf>
    <xf numFmtId="0" fontId="1" fillId="27" borderId="94" xfId="0" applyFont="1" applyFill="1" applyBorder="1" applyAlignment="1" applyProtection="1">
      <alignment horizontal="center" vertical="center"/>
      <protection locked="0"/>
    </xf>
    <xf numFmtId="0" fontId="1" fillId="27" borderId="95" xfId="0" applyFont="1" applyFill="1" applyBorder="1" applyAlignment="1" applyProtection="1">
      <alignment horizontal="center" vertical="center"/>
      <protection locked="0"/>
    </xf>
    <xf numFmtId="0" fontId="1" fillId="27" borderId="96" xfId="0" applyFont="1" applyFill="1" applyBorder="1" applyAlignment="1" applyProtection="1">
      <alignment horizontal="center" vertical="center"/>
      <protection locked="0"/>
    </xf>
    <xf numFmtId="0" fontId="1" fillId="27" borderId="97" xfId="0" applyFont="1" applyFill="1" applyBorder="1" applyAlignment="1" applyProtection="1">
      <alignment horizontal="center" vertical="center"/>
      <protection locked="0"/>
    </xf>
    <xf numFmtId="0" fontId="1" fillId="27" borderId="98" xfId="0" applyFont="1" applyFill="1" applyBorder="1" applyAlignment="1" applyProtection="1">
      <alignment horizontal="center" vertical="center"/>
      <protection locked="0"/>
    </xf>
    <xf numFmtId="0" fontId="1" fillId="33" borderId="98" xfId="0" applyFont="1" applyFill="1" applyBorder="1" applyAlignment="1" applyProtection="1">
      <alignment horizontal="center" vertical="center"/>
      <protection locked="0"/>
    </xf>
    <xf numFmtId="0" fontId="1" fillId="27" borderId="99" xfId="0" applyFont="1" applyFill="1" applyBorder="1" applyAlignment="1" applyProtection="1">
      <alignment horizontal="center" vertical="center"/>
      <protection locked="0"/>
    </xf>
    <xf numFmtId="0" fontId="1" fillId="33" borderId="97" xfId="0" applyFont="1" applyFill="1" applyBorder="1" applyAlignment="1" applyProtection="1">
      <alignment horizontal="center" vertical="center"/>
      <protection locked="0"/>
    </xf>
    <xf numFmtId="0" fontId="1" fillId="27" borderId="80" xfId="0" applyFont="1" applyFill="1" applyBorder="1" applyAlignment="1" applyProtection="1">
      <alignment horizontal="center" vertical="center"/>
      <protection locked="0"/>
    </xf>
    <xf numFmtId="0" fontId="2" fillId="27" borderId="97" xfId="0" applyFont="1" applyFill="1" applyBorder="1" applyAlignment="1" applyProtection="1">
      <alignment horizontal="center" vertical="center"/>
      <protection locked="0"/>
    </xf>
    <xf numFmtId="0" fontId="1" fillId="30" borderId="1" xfId="0" applyFont="1" applyFill="1" applyBorder="1" applyAlignment="1" applyProtection="1">
      <alignment horizontal="center"/>
      <protection locked="0"/>
    </xf>
    <xf numFmtId="0" fontId="1" fillId="30" borderId="41" xfId="0" applyFont="1" applyFill="1" applyBorder="1" applyAlignment="1" applyProtection="1">
      <alignment horizontal="center"/>
      <protection locked="0"/>
    </xf>
    <xf numFmtId="0" fontId="1" fillId="30" borderId="17" xfId="0" applyFont="1" applyFill="1" applyBorder="1" applyAlignment="1" applyProtection="1">
      <alignment horizontal="center"/>
      <protection locked="0"/>
    </xf>
    <xf numFmtId="0" fontId="1" fillId="30" borderId="49" xfId="0" applyFont="1" applyFill="1" applyBorder="1" applyAlignment="1" applyProtection="1">
      <alignment horizontal="center"/>
      <protection locked="0"/>
    </xf>
    <xf numFmtId="0" fontId="1" fillId="30" borderId="53" xfId="0" applyFont="1" applyFill="1" applyBorder="1" applyAlignment="1" applyProtection="1">
      <alignment horizontal="center" vertical="center"/>
      <protection locked="0"/>
    </xf>
    <xf numFmtId="0" fontId="1" fillId="30" borderId="1" xfId="0" applyFont="1" applyFill="1" applyBorder="1" applyAlignment="1" applyProtection="1">
      <alignment horizontal="center" vertical="center"/>
      <protection locked="0"/>
    </xf>
    <xf numFmtId="0" fontId="1" fillId="30" borderId="5" xfId="0" applyFont="1" applyFill="1" applyBorder="1" applyAlignment="1" applyProtection="1">
      <alignment horizontal="center" vertical="center"/>
      <protection locked="0"/>
    </xf>
    <xf numFmtId="0" fontId="1" fillId="39" borderId="5" xfId="0" applyFont="1" applyFill="1" applyBorder="1" applyAlignment="1" applyProtection="1">
      <alignment horizontal="center" vertical="center"/>
      <protection locked="0"/>
    </xf>
    <xf numFmtId="0" fontId="1" fillId="30" borderId="49" xfId="0" applyFont="1" applyFill="1" applyBorder="1" applyAlignment="1" applyProtection="1">
      <alignment horizontal="center" vertical="center"/>
      <protection locked="0"/>
    </xf>
    <xf numFmtId="0" fontId="1" fillId="30" borderId="42" xfId="0" applyFont="1" applyFill="1" applyBorder="1" applyAlignment="1" applyProtection="1">
      <alignment horizontal="center" vertical="center"/>
      <protection locked="0"/>
    </xf>
    <xf numFmtId="0" fontId="1" fillId="39" borderId="49" xfId="0" applyFont="1" applyFill="1" applyBorder="1" applyAlignment="1" applyProtection="1">
      <alignment horizontal="center" vertical="center"/>
      <protection locked="0"/>
    </xf>
    <xf numFmtId="0" fontId="1" fillId="30" borderId="17" xfId="0" applyFont="1" applyFill="1" applyBorder="1" applyAlignment="1" applyProtection="1">
      <alignment horizontal="center" vertical="center"/>
      <protection locked="0"/>
    </xf>
    <xf numFmtId="0" fontId="1" fillId="30" borderId="41" xfId="0" applyFont="1" applyFill="1" applyBorder="1" applyAlignment="1" applyProtection="1">
      <alignment horizontal="center" vertical="center"/>
      <protection locked="0"/>
    </xf>
    <xf numFmtId="0" fontId="11" fillId="27" borderId="1" xfId="0" applyFont="1" applyFill="1" applyBorder="1" applyAlignment="1" applyProtection="1">
      <alignment horizontal="center"/>
      <protection locked="0"/>
    </xf>
    <xf numFmtId="0" fontId="11" fillId="27" borderId="17" xfId="0" applyFont="1" applyFill="1" applyBorder="1" applyAlignment="1" applyProtection="1">
      <alignment horizontal="center"/>
      <protection locked="0"/>
    </xf>
    <xf numFmtId="0" fontId="0" fillId="27" borderId="17" xfId="0" applyFill="1" applyBorder="1" applyAlignment="1" applyProtection="1">
      <alignment horizontal="center"/>
      <protection locked="0"/>
    </xf>
    <xf numFmtId="0" fontId="14" fillId="27" borderId="62" xfId="0" applyFont="1" applyFill="1" applyBorder="1" applyAlignment="1" applyProtection="1">
      <alignment horizontal="center"/>
      <protection locked="0"/>
    </xf>
    <xf numFmtId="0" fontId="1" fillId="27" borderId="53" xfId="0" applyFont="1" applyFill="1" applyBorder="1" applyAlignment="1" applyProtection="1">
      <alignment horizontal="center"/>
      <protection locked="0"/>
    </xf>
    <xf numFmtId="0" fontId="1" fillId="27" borderId="1" xfId="0" applyFont="1" applyFill="1" applyBorder="1" applyAlignment="1" applyProtection="1">
      <alignment horizontal="center"/>
      <protection locked="0"/>
    </xf>
    <xf numFmtId="0" fontId="1" fillId="27" borderId="41" xfId="0" applyFont="1" applyFill="1" applyBorder="1" applyAlignment="1" applyProtection="1">
      <alignment horizontal="center"/>
      <protection locked="0"/>
    </xf>
    <xf numFmtId="0" fontId="1" fillId="27" borderId="17" xfId="0" applyFont="1" applyFill="1" applyBorder="1" applyAlignment="1" applyProtection="1">
      <alignment horizontal="center"/>
      <protection locked="0"/>
    </xf>
    <xf numFmtId="0" fontId="1" fillId="27" borderId="49" xfId="0" applyFont="1" applyFill="1" applyBorder="1" applyAlignment="1" applyProtection="1">
      <alignment horizontal="center"/>
      <protection locked="0"/>
    </xf>
    <xf numFmtId="0" fontId="1" fillId="27" borderId="53" xfId="0" applyFont="1" applyFill="1" applyBorder="1" applyAlignment="1" applyProtection="1">
      <alignment horizontal="center" vertical="center"/>
      <protection locked="0"/>
    </xf>
    <xf numFmtId="0" fontId="1" fillId="27" borderId="1" xfId="0" applyFont="1" applyFill="1" applyBorder="1" applyAlignment="1" applyProtection="1">
      <alignment horizontal="center" vertical="center"/>
      <protection locked="0"/>
    </xf>
    <xf numFmtId="0" fontId="1" fillId="27" borderId="5" xfId="0" applyFont="1" applyFill="1" applyBorder="1" applyAlignment="1" applyProtection="1">
      <alignment horizontal="center" vertical="center"/>
      <protection locked="0"/>
    </xf>
    <xf numFmtId="0" fontId="1" fillId="33" borderId="5" xfId="0" applyFont="1" applyFill="1" applyBorder="1" applyAlignment="1" applyProtection="1">
      <alignment horizontal="center" vertical="center"/>
      <protection locked="0"/>
    </xf>
    <xf numFmtId="0" fontId="1" fillId="27" borderId="49" xfId="0" applyFont="1" applyFill="1" applyBorder="1" applyAlignment="1" applyProtection="1">
      <alignment horizontal="center" vertical="center"/>
      <protection locked="0"/>
    </xf>
    <xf numFmtId="0" fontId="1" fillId="33" borderId="53" xfId="0" applyFont="1" applyFill="1" applyBorder="1" applyAlignment="1" applyProtection="1">
      <alignment horizontal="center" vertical="center"/>
      <protection locked="0"/>
    </xf>
    <xf numFmtId="0" fontId="1" fillId="33" borderId="49" xfId="0" applyFont="1" applyFill="1" applyBorder="1" applyAlignment="1" applyProtection="1">
      <alignment horizontal="center" vertical="center"/>
      <protection locked="0"/>
    </xf>
    <xf numFmtId="0" fontId="1" fillId="27" borderId="42" xfId="0" applyFont="1" applyFill="1" applyBorder="1" applyAlignment="1" applyProtection="1">
      <alignment horizontal="center" vertical="center"/>
      <protection locked="0"/>
    </xf>
    <xf numFmtId="0" fontId="1" fillId="27" borderId="17" xfId="0" applyFont="1" applyFill="1" applyBorder="1" applyAlignment="1" applyProtection="1">
      <alignment horizontal="center" vertical="center"/>
      <protection locked="0"/>
    </xf>
    <xf numFmtId="0" fontId="1" fillId="27" borderId="41" xfId="0" applyFont="1" applyFill="1" applyBorder="1" applyAlignment="1" applyProtection="1">
      <alignment horizontal="center" vertical="center"/>
      <protection locked="0"/>
    </xf>
    <xf numFmtId="0" fontId="7" fillId="27" borderId="64" xfId="0" applyFont="1" applyFill="1" applyBorder="1" applyAlignment="1" applyProtection="1">
      <alignment horizontal="center"/>
      <protection locked="0"/>
    </xf>
    <xf numFmtId="0" fontId="0" fillId="27" borderId="0" xfId="0" applyFill="1" applyProtection="1">
      <protection locked="0"/>
    </xf>
    <xf numFmtId="0" fontId="48" fillId="27" borderId="0" xfId="0" applyFont="1" applyFill="1" applyAlignment="1" applyProtection="1">
      <alignment horizontal="center" vertical="center"/>
      <protection locked="0"/>
    </xf>
    <xf numFmtId="0" fontId="0" fillId="15" borderId="17" xfId="0" applyFill="1" applyBorder="1" applyAlignment="1" applyProtection="1">
      <alignment horizontal="center"/>
      <protection locked="0"/>
    </xf>
    <xf numFmtId="0" fontId="1" fillId="39" borderId="53" xfId="0" applyFont="1" applyFill="1" applyBorder="1" applyAlignment="1" applyProtection="1">
      <alignment horizontal="center" vertical="center"/>
      <protection locked="0"/>
    </xf>
    <xf numFmtId="0" fontId="1" fillId="27" borderId="3" xfId="0" applyFont="1" applyFill="1" applyBorder="1" applyAlignment="1" applyProtection="1">
      <alignment horizontal="center"/>
      <protection locked="0"/>
    </xf>
    <xf numFmtId="0" fontId="1" fillId="27" borderId="39" xfId="0" applyFont="1" applyFill="1" applyBorder="1" applyAlignment="1" applyProtection="1">
      <alignment horizontal="center"/>
      <protection locked="0"/>
    </xf>
    <xf numFmtId="0" fontId="1" fillId="27" borderId="55" xfId="0" applyFont="1" applyFill="1" applyBorder="1" applyAlignment="1" applyProtection="1">
      <alignment horizontal="center" vertical="center"/>
      <protection locked="0"/>
    </xf>
    <xf numFmtId="0" fontId="1" fillId="27" borderId="18" xfId="0" applyFont="1" applyFill="1" applyBorder="1" applyAlignment="1" applyProtection="1">
      <alignment horizontal="center"/>
      <protection locked="0"/>
    </xf>
    <xf numFmtId="0" fontId="1" fillId="27" borderId="3" xfId="0" applyFont="1" applyFill="1" applyBorder="1" applyAlignment="1" applyProtection="1">
      <alignment horizontal="center" vertical="center"/>
      <protection locked="0"/>
    </xf>
    <xf numFmtId="0" fontId="1" fillId="27" borderId="6" xfId="0" applyFont="1" applyFill="1" applyBorder="1" applyAlignment="1" applyProtection="1">
      <alignment horizontal="center" vertical="center"/>
      <protection locked="0"/>
    </xf>
    <xf numFmtId="0" fontId="1" fillId="33" borderId="6" xfId="0" applyFont="1" applyFill="1" applyBorder="1" applyAlignment="1" applyProtection="1">
      <alignment horizontal="center" vertical="center"/>
      <protection locked="0"/>
    </xf>
    <xf numFmtId="0" fontId="1" fillId="27" borderId="54" xfId="0" applyFont="1" applyFill="1" applyBorder="1" applyAlignment="1" applyProtection="1">
      <alignment horizontal="center" vertical="center"/>
      <protection locked="0"/>
    </xf>
    <xf numFmtId="0" fontId="1" fillId="33" borderId="55" xfId="0" applyFont="1" applyFill="1" applyBorder="1" applyAlignment="1" applyProtection="1">
      <alignment horizontal="center" vertical="center"/>
      <protection locked="0"/>
    </xf>
    <xf numFmtId="0" fontId="1" fillId="33" borderId="54" xfId="0" applyFont="1" applyFill="1" applyBorder="1" applyAlignment="1" applyProtection="1">
      <alignment horizontal="center" vertical="center"/>
      <protection locked="0"/>
    </xf>
    <xf numFmtId="0" fontId="1" fillId="27" borderId="40" xfId="0" applyFont="1" applyFill="1" applyBorder="1" applyAlignment="1" applyProtection="1">
      <alignment horizontal="center" vertical="center"/>
      <protection locked="0"/>
    </xf>
    <xf numFmtId="0" fontId="1" fillId="27" borderId="18" xfId="0" applyFont="1" applyFill="1" applyBorder="1" applyAlignment="1" applyProtection="1">
      <alignment horizontal="center" vertical="center"/>
      <protection locked="0"/>
    </xf>
    <xf numFmtId="0" fontId="1" fillId="27" borderId="39" xfId="0" applyFont="1" applyFill="1" applyBorder="1" applyAlignment="1" applyProtection="1">
      <alignment horizontal="center" vertical="center"/>
      <protection locked="0"/>
    </xf>
    <xf numFmtId="0" fontId="1" fillId="27" borderId="54" xfId="0" applyFont="1" applyFill="1" applyBorder="1" applyAlignment="1" applyProtection="1">
      <alignment horizontal="center"/>
      <protection locked="0"/>
    </xf>
    <xf numFmtId="0" fontId="1" fillId="30" borderId="3" xfId="0" applyFont="1" applyFill="1" applyBorder="1" applyAlignment="1" applyProtection="1">
      <alignment horizontal="center"/>
      <protection locked="0"/>
    </xf>
    <xf numFmtId="0" fontId="1" fillId="30" borderId="39" xfId="0" applyFont="1" applyFill="1" applyBorder="1" applyAlignment="1" applyProtection="1">
      <alignment horizontal="center"/>
      <protection locked="0"/>
    </xf>
    <xf numFmtId="0" fontId="1" fillId="30" borderId="18" xfId="0" applyFont="1" applyFill="1" applyBorder="1" applyAlignment="1" applyProtection="1">
      <alignment horizontal="center"/>
      <protection locked="0"/>
    </xf>
    <xf numFmtId="0" fontId="1" fillId="30" borderId="54" xfId="0" applyFont="1" applyFill="1" applyBorder="1" applyAlignment="1" applyProtection="1">
      <alignment horizontal="center"/>
      <protection locked="0"/>
    </xf>
    <xf numFmtId="0" fontId="1" fillId="30" borderId="55" xfId="0" applyFont="1" applyFill="1" applyBorder="1" applyAlignment="1" applyProtection="1">
      <alignment horizontal="center" vertical="center"/>
      <protection locked="0"/>
    </xf>
    <xf numFmtId="0" fontId="1" fillId="30" borderId="3" xfId="0" applyFont="1" applyFill="1" applyBorder="1" applyAlignment="1" applyProtection="1">
      <alignment horizontal="center" vertical="center"/>
      <protection locked="0"/>
    </xf>
    <xf numFmtId="0" fontId="1" fillId="30" borderId="6" xfId="0" applyFont="1" applyFill="1" applyBorder="1" applyAlignment="1" applyProtection="1">
      <alignment horizontal="center" vertical="center"/>
      <protection locked="0"/>
    </xf>
    <xf numFmtId="0" fontId="1" fillId="39" borderId="6" xfId="0" applyFont="1" applyFill="1" applyBorder="1" applyAlignment="1" applyProtection="1">
      <alignment horizontal="center" vertical="center"/>
      <protection locked="0"/>
    </xf>
    <xf numFmtId="0" fontId="1" fillId="30" borderId="54" xfId="0" applyFont="1" applyFill="1" applyBorder="1" applyAlignment="1" applyProtection="1">
      <alignment horizontal="center" vertical="center"/>
      <protection locked="0"/>
    </xf>
    <xf numFmtId="0" fontId="1" fillId="39" borderId="55" xfId="0" applyFont="1" applyFill="1" applyBorder="1" applyAlignment="1" applyProtection="1">
      <alignment horizontal="center" vertical="center"/>
      <protection locked="0"/>
    </xf>
    <xf numFmtId="0" fontId="1" fillId="39" borderId="54" xfId="0" applyFont="1" applyFill="1" applyBorder="1" applyAlignment="1" applyProtection="1">
      <alignment horizontal="center" vertical="center"/>
      <protection locked="0"/>
    </xf>
    <xf numFmtId="0" fontId="1" fillId="30" borderId="40" xfId="0" applyFont="1" applyFill="1" applyBorder="1" applyAlignment="1" applyProtection="1">
      <alignment horizontal="center" vertical="center"/>
      <protection locked="0"/>
    </xf>
    <xf numFmtId="0" fontId="1" fillId="30" borderId="18" xfId="0" applyFont="1" applyFill="1" applyBorder="1" applyAlignment="1" applyProtection="1">
      <alignment horizontal="center" vertical="center"/>
      <protection locked="0"/>
    </xf>
    <xf numFmtId="0" fontId="2" fillId="30" borderId="55" xfId="0" applyFont="1" applyFill="1" applyBorder="1" applyAlignment="1" applyProtection="1">
      <alignment horizontal="center" vertical="center"/>
      <protection locked="0"/>
    </xf>
    <xf numFmtId="0" fontId="2" fillId="30" borderId="3" xfId="0" applyFont="1" applyFill="1" applyBorder="1" applyAlignment="1" applyProtection="1">
      <alignment horizontal="center" vertical="center"/>
      <protection locked="0"/>
    </xf>
    <xf numFmtId="0" fontId="2" fillId="30" borderId="6" xfId="0" applyFont="1" applyFill="1" applyBorder="1" applyAlignment="1" applyProtection="1">
      <alignment horizontal="center" vertical="center"/>
      <protection locked="0"/>
    </xf>
    <xf numFmtId="0" fontId="2" fillId="30" borderId="39" xfId="0" applyFont="1" applyFill="1" applyBorder="1" applyAlignment="1" applyProtection="1">
      <alignment horizontal="center" vertical="center"/>
      <protection locked="0"/>
    </xf>
    <xf numFmtId="0" fontId="2" fillId="30" borderId="54" xfId="0" applyFont="1" applyFill="1" applyBorder="1" applyAlignment="1" applyProtection="1">
      <alignment horizontal="center" vertical="center"/>
      <protection locked="0"/>
    </xf>
    <xf numFmtId="0" fontId="7" fillId="34" borderId="100" xfId="0" applyFont="1" applyFill="1" applyBorder="1" applyAlignment="1" applyProtection="1">
      <protection locked="0"/>
    </xf>
    <xf numFmtId="0" fontId="2" fillId="33" borderId="54" xfId="0" applyFont="1" applyFill="1" applyBorder="1" applyAlignment="1" applyProtection="1">
      <alignment horizontal="center" vertical="center"/>
      <protection locked="0"/>
    </xf>
    <xf numFmtId="0" fontId="2" fillId="27" borderId="55" xfId="0" applyFont="1" applyFill="1" applyBorder="1" applyAlignment="1" applyProtection="1">
      <alignment horizontal="center" vertical="center"/>
      <protection locked="0"/>
    </xf>
    <xf numFmtId="0" fontId="2" fillId="27" borderId="3" xfId="0" applyFont="1" applyFill="1" applyBorder="1" applyAlignment="1" applyProtection="1">
      <alignment horizontal="center" vertical="center"/>
      <protection locked="0"/>
    </xf>
    <xf numFmtId="0" fontId="2" fillId="27" borderId="54" xfId="0" applyFont="1" applyFill="1" applyBorder="1" applyAlignment="1" applyProtection="1">
      <alignment horizontal="center" vertical="center"/>
      <protection locked="0"/>
    </xf>
    <xf numFmtId="0" fontId="2" fillId="27" borderId="6" xfId="0" applyFont="1" applyFill="1" applyBorder="1" applyAlignment="1" applyProtection="1">
      <alignment horizontal="center" vertical="center"/>
      <protection locked="0"/>
    </xf>
    <xf numFmtId="0" fontId="1" fillId="34" borderId="100" xfId="0" applyFont="1" applyFill="1" applyBorder="1" applyAlignment="1" applyProtection="1">
      <protection locked="0"/>
    </xf>
    <xf numFmtId="0" fontId="2" fillId="27" borderId="1" xfId="0" applyFont="1" applyFill="1" applyBorder="1" applyAlignment="1" applyProtection="1">
      <alignment horizontal="center" vertical="center"/>
      <protection locked="0"/>
    </xf>
    <xf numFmtId="0" fontId="2" fillId="27" borderId="5" xfId="0" applyFont="1" applyFill="1" applyBorder="1" applyAlignment="1" applyProtection="1">
      <alignment horizontal="center" vertical="center"/>
      <protection locked="0"/>
    </xf>
    <xf numFmtId="0" fontId="2" fillId="33" borderId="5" xfId="0" applyFont="1" applyFill="1" applyBorder="1" applyAlignment="1" applyProtection="1">
      <alignment horizontal="center" vertical="center"/>
      <protection locked="0"/>
    </xf>
    <xf numFmtId="0" fontId="2" fillId="27" borderId="49" xfId="0" applyFont="1" applyFill="1" applyBorder="1" applyAlignment="1" applyProtection="1">
      <alignment horizontal="center" vertical="center"/>
      <protection locked="0"/>
    </xf>
    <xf numFmtId="0" fontId="2" fillId="33" borderId="53" xfId="0" applyFont="1" applyFill="1" applyBorder="1" applyAlignment="1" applyProtection="1">
      <alignment horizontal="center" vertical="center"/>
      <protection locked="0"/>
    </xf>
    <xf numFmtId="0" fontId="2" fillId="33" borderId="49" xfId="0" applyFont="1" applyFill="1" applyBorder="1" applyAlignment="1" applyProtection="1">
      <alignment horizontal="center" vertical="center"/>
      <protection locked="0"/>
    </xf>
    <xf numFmtId="0" fontId="2" fillId="27" borderId="53" xfId="0" applyFont="1" applyFill="1" applyBorder="1" applyAlignment="1" applyProtection="1">
      <alignment horizontal="center" vertical="center"/>
      <protection locked="0"/>
    </xf>
    <xf numFmtId="0" fontId="2" fillId="27" borderId="41" xfId="0" applyFont="1" applyFill="1" applyBorder="1" applyAlignment="1" applyProtection="1">
      <alignment horizontal="center" vertical="center"/>
      <protection locked="0"/>
    </xf>
    <xf numFmtId="0" fontId="2" fillId="27" borderId="42" xfId="0" applyFont="1" applyFill="1" applyBorder="1" applyAlignment="1" applyProtection="1">
      <alignment horizontal="center" vertical="center"/>
      <protection locked="0"/>
    </xf>
    <xf numFmtId="0" fontId="1" fillId="27" borderId="100" xfId="0" applyFont="1" applyFill="1" applyBorder="1" applyAlignment="1" applyProtection="1">
      <alignment horizontal="center" vertical="center"/>
      <protection locked="0"/>
    </xf>
    <xf numFmtId="0" fontId="0" fillId="34" borderId="100" xfId="0" applyFill="1" applyBorder="1" applyAlignment="1" applyProtection="1">
      <protection locked="0"/>
    </xf>
    <xf numFmtId="4" fontId="0" fillId="0" borderId="0" xfId="0" applyNumberFormat="1" applyProtection="1">
      <protection locked="0"/>
    </xf>
    <xf numFmtId="0" fontId="11" fillId="30" borderId="1" xfId="0" applyFont="1" applyFill="1" applyBorder="1" applyAlignment="1" applyProtection="1">
      <alignment horizontal="center"/>
      <protection locked="0"/>
    </xf>
    <xf numFmtId="0" fontId="11" fillId="30" borderId="17" xfId="0" applyFont="1" applyFill="1" applyBorder="1" applyAlignment="1" applyProtection="1">
      <alignment horizontal="center"/>
      <protection locked="0"/>
    </xf>
    <xf numFmtId="0" fontId="0" fillId="30" borderId="17" xfId="0" applyFill="1" applyBorder="1" applyAlignment="1" applyProtection="1">
      <alignment horizontal="center"/>
      <protection locked="0"/>
    </xf>
    <xf numFmtId="0" fontId="0" fillId="30" borderId="64" xfId="0" applyFill="1" applyBorder="1" applyAlignment="1" applyProtection="1">
      <alignment horizontal="center"/>
      <protection locked="0"/>
    </xf>
    <xf numFmtId="0" fontId="2" fillId="30" borderId="53" xfId="0" applyFont="1" applyFill="1" applyBorder="1" applyAlignment="1" applyProtection="1">
      <alignment horizontal="center" vertical="center"/>
      <protection locked="0"/>
    </xf>
    <xf numFmtId="0" fontId="2" fillId="30" borderId="1" xfId="0" applyFont="1" applyFill="1" applyBorder="1" applyAlignment="1" applyProtection="1">
      <alignment horizontal="center" vertical="center"/>
      <protection locked="0"/>
    </xf>
    <xf numFmtId="0" fontId="2" fillId="30" borderId="5" xfId="0" applyFont="1" applyFill="1" applyBorder="1" applyAlignment="1" applyProtection="1">
      <alignment horizontal="center" vertical="center"/>
      <protection locked="0"/>
    </xf>
    <xf numFmtId="0" fontId="2" fillId="30" borderId="41" xfId="0" applyFont="1" applyFill="1" applyBorder="1" applyAlignment="1" applyProtection="1">
      <alignment horizontal="center" vertical="center"/>
      <protection locked="0"/>
    </xf>
    <xf numFmtId="0" fontId="2" fillId="30" borderId="49" xfId="0" applyFont="1" applyFill="1" applyBorder="1" applyAlignment="1" applyProtection="1">
      <alignment horizontal="center" vertical="center"/>
      <protection locked="0"/>
    </xf>
    <xf numFmtId="0" fontId="1" fillId="27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11" fillId="0" borderId="17" xfId="0" applyFont="1" applyFill="1" applyBorder="1" applyAlignment="1" applyProtection="1">
      <alignment horizontal="center"/>
      <protection locked="0"/>
    </xf>
    <xf numFmtId="0" fontId="0" fillId="0" borderId="62" xfId="0" applyFill="1" applyBorder="1" applyAlignment="1" applyProtection="1">
      <alignment horizontal="center"/>
      <protection locked="0"/>
    </xf>
    <xf numFmtId="0" fontId="1" fillId="0" borderId="53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41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49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42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92" xfId="0" applyFont="1" applyFill="1" applyBorder="1" applyAlignment="1" applyProtection="1">
      <alignment horizontal="center" vertical="center"/>
      <protection locked="0"/>
    </xf>
    <xf numFmtId="167" fontId="1" fillId="27" borderId="49" xfId="0" applyNumberFormat="1" applyFont="1" applyFill="1" applyBorder="1" applyAlignment="1" applyProtection="1">
      <alignment horizontal="center" vertical="center"/>
      <protection locked="0"/>
    </xf>
    <xf numFmtId="167" fontId="1" fillId="27" borderId="53" xfId="0" applyNumberFormat="1" applyFont="1" applyFill="1" applyBorder="1" applyAlignment="1" applyProtection="1">
      <alignment horizontal="center" vertical="center"/>
      <protection locked="0"/>
    </xf>
    <xf numFmtId="0" fontId="1" fillId="27" borderId="64" xfId="0" applyFont="1" applyFill="1" applyBorder="1" applyAlignment="1" applyProtection="1">
      <alignment horizontal="center" vertical="center"/>
      <protection locked="0"/>
    </xf>
    <xf numFmtId="0" fontId="1" fillId="27" borderId="101" xfId="0" applyFont="1" applyFill="1" applyBorder="1" applyAlignment="1" applyProtection="1">
      <alignment horizontal="center" vertical="center"/>
      <protection locked="0"/>
    </xf>
    <xf numFmtId="0" fontId="40" fillId="27" borderId="53" xfId="0" applyFont="1" applyFill="1" applyBorder="1" applyAlignment="1" applyProtection="1">
      <alignment horizontal="center" vertical="center"/>
      <protection locked="0"/>
    </xf>
    <xf numFmtId="0" fontId="40" fillId="27" borderId="17" xfId="0" applyFont="1" applyFill="1" applyBorder="1" applyAlignment="1" applyProtection="1">
      <alignment horizontal="center" vertical="center"/>
      <protection locked="0"/>
    </xf>
    <xf numFmtId="0" fontId="40" fillId="27" borderId="1" xfId="0" applyFont="1" applyFill="1" applyBorder="1" applyAlignment="1" applyProtection="1">
      <alignment horizontal="center" vertical="center"/>
      <protection locked="0"/>
    </xf>
    <xf numFmtId="0" fontId="40" fillId="27" borderId="41" xfId="0" applyFont="1" applyFill="1" applyBorder="1" applyAlignment="1" applyProtection="1">
      <alignment horizontal="center" vertical="center"/>
      <protection locked="0"/>
    </xf>
    <xf numFmtId="0" fontId="40" fillId="27" borderId="49" xfId="0" applyFont="1" applyFill="1" applyBorder="1" applyAlignment="1" applyProtection="1">
      <alignment horizontal="center" vertical="center"/>
      <protection locked="0"/>
    </xf>
    <xf numFmtId="0" fontId="40" fillId="33" borderId="19" xfId="0" applyFont="1" applyFill="1" applyBorder="1" applyAlignment="1" applyProtection="1">
      <alignment horizontal="center" vertical="center"/>
      <protection locked="0"/>
    </xf>
    <xf numFmtId="0" fontId="40" fillId="27" borderId="101" xfId="0" applyFont="1" applyFill="1" applyBorder="1" applyAlignment="1" applyProtection="1">
      <alignment horizontal="center" vertical="center"/>
      <protection locked="0"/>
    </xf>
    <xf numFmtId="0" fontId="40" fillId="33" borderId="102" xfId="0" applyFont="1" applyFill="1" applyBorder="1" applyAlignment="1" applyProtection="1">
      <alignment horizontal="center" vertical="center"/>
      <protection locked="0"/>
    </xf>
    <xf numFmtId="0" fontId="40" fillId="33" borderId="82" xfId="0" applyFont="1" applyFill="1" applyBorder="1" applyAlignment="1" applyProtection="1">
      <alignment horizontal="center" vertical="center"/>
      <protection locked="0"/>
    </xf>
    <xf numFmtId="0" fontId="40" fillId="27" borderId="102" xfId="0" applyFont="1" applyFill="1" applyBorder="1" applyAlignment="1" applyProtection="1">
      <alignment horizontal="center" vertical="center"/>
      <protection locked="0"/>
    </xf>
    <xf numFmtId="0" fontId="40" fillId="27" borderId="4" xfId="0" applyFont="1" applyFill="1" applyBorder="1" applyAlignment="1" applyProtection="1">
      <alignment horizontal="center" vertical="center"/>
      <protection locked="0"/>
    </xf>
    <xf numFmtId="0" fontId="40" fillId="27" borderId="19" xfId="0" applyFont="1" applyFill="1" applyBorder="1" applyAlignment="1" applyProtection="1">
      <alignment horizontal="center" vertical="center"/>
      <protection locked="0"/>
    </xf>
    <xf numFmtId="0" fontId="40" fillId="27" borderId="103" xfId="0" applyFont="1" applyFill="1" applyBorder="1" applyAlignment="1" applyProtection="1">
      <alignment horizontal="center" vertical="center"/>
      <protection locked="0"/>
    </xf>
    <xf numFmtId="0" fontId="40" fillId="27" borderId="82" xfId="0" applyFont="1" applyFill="1" applyBorder="1" applyAlignment="1" applyProtection="1">
      <alignment horizontal="center" vertical="center"/>
      <protection locked="0"/>
    </xf>
    <xf numFmtId="0" fontId="40" fillId="27" borderId="20" xfId="0" applyFont="1" applyFill="1" applyBorder="1" applyAlignment="1" applyProtection="1">
      <alignment horizontal="center" vertical="center"/>
      <protection locked="0"/>
    </xf>
    <xf numFmtId="0" fontId="40" fillId="27" borderId="5" xfId="0" applyFont="1" applyFill="1" applyBorder="1" applyAlignment="1" applyProtection="1">
      <alignment horizontal="center" vertical="center"/>
      <protection locked="0"/>
    </xf>
    <xf numFmtId="0" fontId="40" fillId="27" borderId="42" xfId="0" applyFont="1" applyFill="1" applyBorder="1" applyAlignment="1" applyProtection="1">
      <alignment horizontal="center" vertical="center"/>
      <protection locked="0"/>
    </xf>
    <xf numFmtId="0" fontId="40" fillId="27" borderId="56" xfId="0" applyFont="1" applyFill="1" applyBorder="1" applyAlignment="1" applyProtection="1">
      <alignment horizontal="center" vertical="center"/>
      <protection locked="0"/>
    </xf>
    <xf numFmtId="0" fontId="40" fillId="27" borderId="34" xfId="0" applyFont="1" applyFill="1" applyBorder="1" applyAlignment="1" applyProtection="1">
      <alignment horizontal="center" vertical="center"/>
      <protection locked="0"/>
    </xf>
    <xf numFmtId="0" fontId="40" fillId="27" borderId="57" xfId="0" applyFont="1" applyFill="1" applyBorder="1" applyAlignment="1" applyProtection="1">
      <alignment horizontal="center" vertical="center"/>
      <protection locked="0"/>
    </xf>
    <xf numFmtId="0" fontId="40" fillId="27" borderId="44" xfId="0" applyFont="1" applyFill="1" applyBorder="1" applyAlignment="1" applyProtection="1">
      <alignment horizontal="center" vertical="center"/>
      <protection locked="0"/>
    </xf>
    <xf numFmtId="0" fontId="40" fillId="27" borderId="58" xfId="0" applyFont="1" applyFill="1" applyBorder="1" applyAlignment="1" applyProtection="1">
      <alignment horizontal="center" vertical="center"/>
      <protection locked="0"/>
    </xf>
    <xf numFmtId="0" fontId="40" fillId="27" borderId="33" xfId="0" applyFont="1" applyFill="1" applyBorder="1" applyAlignment="1" applyProtection="1">
      <alignment horizontal="center" vertical="center"/>
      <protection locked="0"/>
    </xf>
    <xf numFmtId="0" fontId="40" fillId="27" borderId="59" xfId="0" applyFont="1" applyFill="1" applyBorder="1" applyAlignment="1" applyProtection="1">
      <alignment horizontal="center" vertical="center"/>
      <protection locked="0"/>
    </xf>
    <xf numFmtId="0" fontId="40" fillId="27" borderId="104" xfId="0" applyFont="1" applyFill="1" applyBorder="1" applyAlignment="1" applyProtection="1">
      <alignment horizontal="center" vertical="center"/>
      <protection locked="0"/>
    </xf>
    <xf numFmtId="0" fontId="40" fillId="33" borderId="35" xfId="0" applyFont="1" applyFill="1" applyBorder="1" applyAlignment="1" applyProtection="1">
      <alignment horizontal="center" vertical="center"/>
      <protection locked="0"/>
    </xf>
    <xf numFmtId="0" fontId="40" fillId="27" borderId="105" xfId="0" applyFont="1" applyFill="1" applyBorder="1" applyAlignment="1" applyProtection="1">
      <alignment horizontal="center" vertical="center"/>
      <protection locked="0"/>
    </xf>
    <xf numFmtId="0" fontId="40" fillId="33" borderId="56" xfId="0" applyFont="1" applyFill="1" applyBorder="1" applyAlignment="1" applyProtection="1">
      <alignment horizontal="center" vertical="center"/>
      <protection locked="0"/>
    </xf>
    <xf numFmtId="0" fontId="40" fillId="33" borderId="59" xfId="0" applyFont="1" applyFill="1" applyBorder="1" applyAlignment="1" applyProtection="1">
      <alignment horizontal="center" vertical="center"/>
      <protection locked="0"/>
    </xf>
    <xf numFmtId="0" fontId="40" fillId="27" borderId="35" xfId="0" applyFont="1" applyFill="1" applyBorder="1" applyAlignment="1" applyProtection="1">
      <alignment horizontal="center" vertical="center"/>
      <protection locked="0"/>
    </xf>
    <xf numFmtId="0" fontId="40" fillId="27" borderId="106" xfId="0" applyFont="1" applyFill="1" applyBorder="1" applyAlignment="1" applyProtection="1">
      <alignment horizontal="center" vertical="center"/>
      <protection locked="0"/>
    </xf>
    <xf numFmtId="0" fontId="53" fillId="27" borderId="59" xfId="0" applyFont="1" applyFill="1" applyBorder="1" applyAlignment="1" applyProtection="1">
      <alignment horizontal="center" vertical="center"/>
      <protection locked="0"/>
    </xf>
    <xf numFmtId="0" fontId="53" fillId="27" borderId="56" xfId="0" applyFont="1" applyFill="1" applyBorder="1" applyAlignment="1" applyProtection="1">
      <alignment horizontal="center" vertical="center"/>
      <protection locked="0"/>
    </xf>
    <xf numFmtId="0" fontId="53" fillId="27" borderId="34" xfId="0" applyFont="1" applyFill="1" applyBorder="1" applyAlignment="1" applyProtection="1">
      <alignment horizontal="center" vertical="center"/>
      <protection locked="0"/>
    </xf>
    <xf numFmtId="0" fontId="40" fillId="27" borderId="107" xfId="0" applyFont="1" applyFill="1" applyBorder="1" applyAlignment="1" applyProtection="1">
      <alignment horizontal="center" vertical="center"/>
      <protection locked="0"/>
    </xf>
    <xf numFmtId="0" fontId="40" fillId="27" borderId="45" xfId="0" applyFont="1" applyFill="1" applyBorder="1" applyAlignment="1" applyProtection="1">
      <alignment horizontal="center" vertical="center"/>
      <protection locked="0"/>
    </xf>
    <xf numFmtId="0" fontId="40" fillId="27" borderId="26" xfId="0" applyFont="1" applyFill="1" applyBorder="1" applyAlignment="1" applyProtection="1">
      <alignment horizontal="center" vertical="center"/>
      <protection locked="0"/>
    </xf>
    <xf numFmtId="0" fontId="11" fillId="7" borderId="14" xfId="0" applyFont="1" applyFill="1" applyBorder="1" applyAlignment="1" applyProtection="1">
      <alignment horizontal="center"/>
      <protection locked="0"/>
    </xf>
    <xf numFmtId="0" fontId="11" fillId="7" borderId="21" xfId="0" applyFont="1" applyFill="1" applyBorder="1" applyAlignment="1" applyProtection="1">
      <alignment horizontal="center"/>
      <protection locked="0"/>
    </xf>
    <xf numFmtId="0" fontId="0" fillId="7" borderId="21" xfId="0" applyFill="1" applyBorder="1" applyAlignment="1" applyProtection="1">
      <alignment horizontal="center"/>
      <protection locked="0"/>
    </xf>
    <xf numFmtId="0" fontId="0" fillId="7" borderId="60" xfId="0" applyFill="1" applyBorder="1" applyAlignment="1" applyProtection="1">
      <alignment horizontal="center"/>
      <protection locked="0"/>
    </xf>
    <xf numFmtId="0" fontId="7" fillId="7" borderId="7" xfId="0" applyFont="1" applyFill="1" applyBorder="1" applyAlignment="1" applyProtection="1">
      <alignment horizontal="center"/>
      <protection locked="0"/>
    </xf>
    <xf numFmtId="0" fontId="0" fillId="7" borderId="7" xfId="0" applyFill="1" applyBorder="1" applyAlignment="1" applyProtection="1">
      <alignment horizontal="center"/>
      <protection locked="0"/>
    </xf>
    <xf numFmtId="0" fontId="0" fillId="7" borderId="108" xfId="0" applyFill="1" applyBorder="1" applyAlignment="1" applyProtection="1">
      <alignment horizontal="center"/>
      <protection locked="0"/>
    </xf>
    <xf numFmtId="0" fontId="0" fillId="7" borderId="109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0" fillId="7" borderId="8" xfId="0" applyFill="1" applyBorder="1" applyAlignment="1" applyProtection="1">
      <alignment horizontal="center" vertical="center"/>
      <protection locked="0"/>
    </xf>
    <xf numFmtId="0" fontId="0" fillId="7" borderId="108" xfId="0" applyFill="1" applyBorder="1" applyAlignment="1" applyProtection="1">
      <alignment horizontal="center" vertical="center"/>
      <protection locked="0"/>
    </xf>
    <xf numFmtId="0" fontId="0" fillId="7" borderId="109" xfId="0" applyFill="1" applyBorder="1" applyAlignment="1" applyProtection="1">
      <alignment horizontal="center"/>
      <protection locked="0"/>
    </xf>
    <xf numFmtId="0" fontId="0" fillId="7" borderId="8" xfId="0" applyFill="1" applyBorder="1" applyAlignment="1" applyProtection="1">
      <alignment horizontal="center"/>
      <protection locked="0"/>
    </xf>
    <xf numFmtId="0" fontId="0" fillId="7" borderId="24" xfId="0" applyFill="1" applyBorder="1" applyAlignment="1" applyProtection="1">
      <alignment horizontal="center"/>
      <protection locked="0"/>
    </xf>
    <xf numFmtId="0" fontId="0" fillId="7" borderId="48" xfId="0" applyFill="1" applyBorder="1" applyAlignment="1" applyProtection="1">
      <alignment horizontal="center"/>
      <protection locked="0"/>
    </xf>
    <xf numFmtId="0" fontId="0" fillId="7" borderId="37" xfId="0" applyFill="1" applyBorder="1" applyAlignment="1" applyProtection="1">
      <alignment horizontal="center"/>
      <protection locked="0"/>
    </xf>
    <xf numFmtId="0" fontId="84" fillId="31" borderId="110" xfId="0" applyFont="1" applyFill="1" applyBorder="1" applyAlignment="1" applyProtection="1">
      <alignment horizontal="right" vertical="top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15" borderId="62" xfId="0" applyFont="1" applyFill="1" applyBorder="1" applyAlignment="1" applyProtection="1">
      <alignment horizontal="center" vertical="center"/>
      <protection locked="0"/>
    </xf>
    <xf numFmtId="0" fontId="2" fillId="0" borderId="52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51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2" fontId="2" fillId="0" borderId="52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11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50" xfId="0" applyFont="1" applyFill="1" applyBorder="1" applyAlignment="1" applyProtection="1">
      <alignment horizontal="center" vertical="center"/>
      <protection locked="0"/>
    </xf>
    <xf numFmtId="0" fontId="7" fillId="0" borderId="67" xfId="0" applyFont="1" applyBorder="1" applyProtection="1">
      <protection locked="0"/>
    </xf>
    <xf numFmtId="0" fontId="2" fillId="0" borderId="67" xfId="0" applyFont="1" applyBorder="1" applyAlignment="1" applyProtection="1">
      <alignment horizontal="center" vertical="center"/>
      <protection locked="0"/>
    </xf>
    <xf numFmtId="0" fontId="2" fillId="15" borderId="67" xfId="0" applyFont="1" applyFill="1" applyBorder="1" applyAlignment="1" applyProtection="1">
      <alignment horizontal="center" vertical="center"/>
      <protection locked="0"/>
    </xf>
    <xf numFmtId="0" fontId="1" fillId="0" borderId="67" xfId="0" applyFont="1" applyFill="1" applyBorder="1" applyAlignment="1" applyProtection="1">
      <alignment vertical="center"/>
      <protection locked="0"/>
    </xf>
    <xf numFmtId="0" fontId="2" fillId="0" borderId="67" xfId="0" applyFont="1" applyFill="1" applyBorder="1" applyAlignment="1" applyProtection="1">
      <alignment horizontal="center" vertical="center"/>
      <protection locked="0"/>
    </xf>
    <xf numFmtId="2" fontId="2" fillId="0" borderId="67" xfId="0" applyNumberFormat="1" applyFont="1" applyFill="1" applyBorder="1" applyAlignment="1" applyProtection="1">
      <alignment horizontal="center" vertical="center"/>
      <protection locked="0"/>
    </xf>
    <xf numFmtId="0" fontId="2" fillId="27" borderId="67" xfId="0" applyFont="1" applyFill="1" applyBorder="1" applyAlignment="1" applyProtection="1">
      <alignment horizontal="center" vertical="center"/>
      <protection locked="0"/>
    </xf>
    <xf numFmtId="2" fontId="7" fillId="0" borderId="0" xfId="0" applyNumberFormat="1" applyFont="1" applyBorder="1" applyAlignment="1" applyProtection="1">
      <alignment horizontal="right"/>
      <protection locked="0"/>
    </xf>
    <xf numFmtId="0" fontId="1" fillId="0" borderId="112" xfId="0" applyFont="1" applyBorder="1" applyProtection="1">
      <protection locked="0"/>
    </xf>
    <xf numFmtId="0" fontId="1" fillId="7" borderId="61" xfId="0" applyFont="1" applyFill="1" applyBorder="1" applyProtection="1">
      <protection locked="0"/>
    </xf>
    <xf numFmtId="0" fontId="1" fillId="7" borderId="113" xfId="0" applyFont="1" applyFill="1" applyBorder="1" applyProtection="1">
      <protection locked="0"/>
    </xf>
    <xf numFmtId="0" fontId="1" fillId="0" borderId="112" xfId="0" applyFont="1" applyFill="1" applyBorder="1" applyAlignment="1" applyProtection="1">
      <alignment horizontal="center"/>
      <protection locked="0"/>
    </xf>
    <xf numFmtId="0" fontId="1" fillId="7" borderId="114" xfId="0" applyFont="1" applyFill="1" applyBorder="1" applyAlignment="1" applyProtection="1">
      <alignment horizontal="center"/>
      <protection locked="0"/>
    </xf>
    <xf numFmtId="0" fontId="1" fillId="7" borderId="115" xfId="0" applyFont="1" applyFill="1" applyBorder="1" applyAlignment="1" applyProtection="1">
      <alignment horizontal="center"/>
      <protection locked="0"/>
    </xf>
    <xf numFmtId="0" fontId="40" fillId="7" borderId="115" xfId="0" applyFont="1" applyFill="1" applyBorder="1" applyAlignment="1" applyProtection="1">
      <alignment horizontal="right" vertical="top"/>
      <protection locked="0"/>
    </xf>
    <xf numFmtId="0" fontId="1" fillId="7" borderId="116" xfId="0" applyFont="1" applyFill="1" applyBorder="1" applyAlignment="1" applyProtection="1">
      <alignment horizontal="center"/>
      <protection locked="0"/>
    </xf>
    <xf numFmtId="0" fontId="1" fillId="0" borderId="93" xfId="0" applyFont="1" applyFill="1" applyBorder="1" applyAlignment="1" applyProtection="1">
      <alignment horizontal="center"/>
      <protection locked="0"/>
    </xf>
    <xf numFmtId="0" fontId="1" fillId="7" borderId="117" xfId="0" applyFont="1" applyFill="1" applyBorder="1" applyAlignment="1" applyProtection="1">
      <alignment horizontal="center"/>
      <protection locked="0"/>
    </xf>
    <xf numFmtId="0" fontId="1" fillId="7" borderId="98" xfId="0" applyFont="1" applyFill="1" applyBorder="1" applyAlignment="1" applyProtection="1">
      <alignment horizontal="center"/>
      <protection locked="0"/>
    </xf>
    <xf numFmtId="0" fontId="1" fillId="0" borderId="96" xfId="0" applyFont="1" applyFill="1" applyBorder="1" applyAlignment="1" applyProtection="1">
      <alignment horizontal="center"/>
      <protection locked="0"/>
    </xf>
    <xf numFmtId="0" fontId="1" fillId="7" borderId="96" xfId="0" applyFont="1" applyFill="1" applyBorder="1" applyAlignment="1" applyProtection="1">
      <alignment horizontal="center"/>
      <protection locked="0"/>
    </xf>
    <xf numFmtId="0" fontId="1" fillId="0" borderId="94" xfId="0" applyFont="1" applyFill="1" applyBorder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0" fontId="1" fillId="0" borderId="118" xfId="0" applyFont="1" applyBorder="1" applyProtection="1">
      <protection locked="0"/>
    </xf>
    <xf numFmtId="0" fontId="1" fillId="7" borderId="1" xfId="0" applyFont="1" applyFill="1" applyBorder="1" applyProtection="1">
      <protection locked="0"/>
    </xf>
    <xf numFmtId="0" fontId="1" fillId="7" borderId="17" xfId="0" applyFont="1" applyFill="1" applyBorder="1" applyProtection="1">
      <protection locked="0"/>
    </xf>
    <xf numFmtId="0" fontId="1" fillId="7" borderId="47" xfId="0" applyFont="1" applyFill="1" applyBorder="1" applyAlignment="1" applyProtection="1">
      <alignment horizontal="center"/>
      <protection locked="0"/>
    </xf>
    <xf numFmtId="0" fontId="1" fillId="7" borderId="0" xfId="0" applyFont="1" applyFill="1" applyBorder="1" applyAlignment="1" applyProtection="1">
      <alignment horizontal="center"/>
      <protection locked="0"/>
    </xf>
    <xf numFmtId="0" fontId="1" fillId="7" borderId="92" xfId="0" applyFont="1" applyFill="1" applyBorder="1" applyAlignment="1" applyProtection="1">
      <alignment horizontal="center"/>
      <protection locked="0"/>
    </xf>
    <xf numFmtId="0" fontId="1" fillId="0" borderId="100" xfId="0" applyFont="1" applyFill="1" applyBorder="1" applyAlignment="1" applyProtection="1">
      <alignment horizontal="center"/>
      <protection locked="0"/>
    </xf>
    <xf numFmtId="0" fontId="1" fillId="0" borderId="53" xfId="0" applyFont="1" applyFill="1" applyBorder="1" applyAlignment="1" applyProtection="1">
      <alignment horizontal="center"/>
      <protection locked="0"/>
    </xf>
    <xf numFmtId="0" fontId="1" fillId="7" borderId="119" xfId="0" applyFont="1" applyFill="1" applyBorder="1" applyAlignment="1" applyProtection="1">
      <alignment horizontal="center"/>
      <protection locked="0"/>
    </xf>
    <xf numFmtId="0" fontId="1" fillId="7" borderId="11" xfId="0" applyFont="1" applyFill="1" applyBorder="1" applyAlignment="1" applyProtection="1">
      <alignment horizontal="center"/>
      <protection locked="0"/>
    </xf>
    <xf numFmtId="0" fontId="1" fillId="7" borderId="0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7" borderId="22" xfId="0" applyFont="1" applyFill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2" fillId="0" borderId="102" xfId="0" applyFont="1" applyFill="1" applyBorder="1" applyAlignment="1" applyProtection="1">
      <alignment horizontal="center"/>
      <protection locked="0"/>
    </xf>
    <xf numFmtId="0" fontId="1" fillId="0" borderId="53" xfId="0" applyFont="1" applyBorder="1" applyProtection="1">
      <protection locked="0"/>
    </xf>
    <xf numFmtId="0" fontId="89" fillId="0" borderId="118" xfId="0" applyFont="1" applyBorder="1" applyProtection="1">
      <protection locked="0"/>
    </xf>
    <xf numFmtId="0" fontId="90" fillId="7" borderId="1" xfId="0" applyFont="1" applyFill="1" applyBorder="1" applyProtection="1">
      <protection locked="0"/>
    </xf>
    <xf numFmtId="0" fontId="90" fillId="7" borderId="17" xfId="0" applyFont="1" applyFill="1" applyBorder="1" applyProtection="1">
      <protection locked="0"/>
    </xf>
    <xf numFmtId="0" fontId="90" fillId="0" borderId="100" xfId="0" applyFont="1" applyFill="1" applyBorder="1" applyAlignment="1" applyProtection="1">
      <alignment horizontal="center"/>
      <protection locked="0"/>
    </xf>
    <xf numFmtId="0" fontId="90" fillId="7" borderId="47" xfId="0" applyFont="1" applyFill="1" applyBorder="1" applyAlignment="1" applyProtection="1">
      <alignment horizontal="center"/>
      <protection locked="0"/>
    </xf>
    <xf numFmtId="0" fontId="90" fillId="7" borderId="0" xfId="0" applyFont="1" applyFill="1" applyBorder="1" applyAlignment="1" applyProtection="1">
      <alignment horizontal="center"/>
      <protection locked="0"/>
    </xf>
    <xf numFmtId="0" fontId="90" fillId="7" borderId="92" xfId="0" applyFont="1" applyFill="1" applyBorder="1" applyAlignment="1" applyProtection="1">
      <alignment horizontal="center"/>
      <protection locked="0"/>
    </xf>
    <xf numFmtId="0" fontId="90" fillId="0" borderId="53" xfId="0" applyFont="1" applyFill="1" applyBorder="1" applyAlignment="1" applyProtection="1">
      <alignment horizontal="center"/>
      <protection locked="0"/>
    </xf>
    <xf numFmtId="0" fontId="90" fillId="7" borderId="119" xfId="0" applyFont="1" applyFill="1" applyBorder="1" applyAlignment="1" applyProtection="1">
      <alignment horizontal="center"/>
      <protection locked="0"/>
    </xf>
    <xf numFmtId="0" fontId="90" fillId="7" borderId="11" xfId="0" applyFont="1" applyFill="1" applyBorder="1" applyAlignment="1" applyProtection="1">
      <alignment horizontal="center"/>
      <protection locked="0"/>
    </xf>
    <xf numFmtId="0" fontId="90" fillId="7" borderId="0" xfId="0" applyFont="1" applyFill="1" applyBorder="1" applyProtection="1">
      <protection locked="0"/>
    </xf>
    <xf numFmtId="0" fontId="90" fillId="0" borderId="17" xfId="0" applyFont="1" applyFill="1" applyBorder="1" applyAlignment="1" applyProtection="1">
      <alignment horizontal="center"/>
      <protection locked="0"/>
    </xf>
    <xf numFmtId="0" fontId="90" fillId="7" borderId="22" xfId="0" applyFont="1" applyFill="1" applyBorder="1" applyAlignment="1" applyProtection="1">
      <alignment horizontal="center"/>
      <protection locked="0"/>
    </xf>
    <xf numFmtId="0" fontId="90" fillId="0" borderId="1" xfId="0" applyFont="1" applyFill="1" applyBorder="1" applyAlignment="1" applyProtection="1">
      <alignment horizontal="center"/>
      <protection locked="0"/>
    </xf>
    <xf numFmtId="0" fontId="90" fillId="0" borderId="53" xfId="0" applyFont="1" applyBorder="1" applyProtection="1">
      <protection locked="0"/>
    </xf>
    <xf numFmtId="2" fontId="89" fillId="0" borderId="0" xfId="0" applyNumberFormat="1" applyFont="1" applyAlignment="1" applyProtection="1">
      <alignment horizontal="right"/>
      <protection locked="0"/>
    </xf>
    <xf numFmtId="0" fontId="89" fillId="0" borderId="0" xfId="0" applyFont="1" applyProtection="1">
      <protection locked="0"/>
    </xf>
    <xf numFmtId="0" fontId="90" fillId="0" borderId="118" xfId="0" applyFont="1" applyBorder="1" applyProtection="1">
      <protection locked="0"/>
    </xf>
    <xf numFmtId="0" fontId="90" fillId="0" borderId="118" xfId="0" applyFont="1" applyBorder="1" applyAlignment="1" applyProtection="1">
      <alignment horizontal="center"/>
      <protection locked="0"/>
    </xf>
    <xf numFmtId="0" fontId="90" fillId="2" borderId="90" xfId="0" applyFont="1" applyFill="1" applyBorder="1" applyAlignment="1" applyProtection="1">
      <alignment horizontal="center"/>
      <protection locked="0"/>
    </xf>
    <xf numFmtId="0" fontId="90" fillId="2" borderId="22" xfId="0" applyFont="1" applyFill="1" applyBorder="1" applyAlignment="1" applyProtection="1">
      <alignment horizontal="center"/>
      <protection locked="0"/>
    </xf>
    <xf numFmtId="0" fontId="90" fillId="2" borderId="10" xfId="0" applyFont="1" applyFill="1" applyBorder="1" applyAlignment="1" applyProtection="1">
      <alignment horizontal="center"/>
      <protection locked="0"/>
    </xf>
    <xf numFmtId="0" fontId="89" fillId="27" borderId="10" xfId="0" applyFont="1" applyFill="1" applyBorder="1" applyAlignment="1" applyProtection="1">
      <alignment horizontal="center"/>
      <protection locked="0"/>
    </xf>
    <xf numFmtId="2" fontId="90" fillId="0" borderId="0" xfId="0" applyNumberFormat="1" applyFont="1" applyAlignment="1" applyProtection="1">
      <alignment horizontal="right"/>
      <protection locked="0"/>
    </xf>
    <xf numFmtId="0" fontId="90" fillId="0" borderId="0" xfId="0" applyFont="1" applyProtection="1">
      <protection locked="0"/>
    </xf>
    <xf numFmtId="0" fontId="91" fillId="0" borderId="118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5" fillId="7" borderId="120" xfId="0" applyFont="1" applyFill="1" applyBorder="1" applyAlignment="1" applyProtection="1">
      <alignment horizontal="center"/>
      <protection locked="0"/>
    </xf>
    <xf numFmtId="0" fontId="5" fillId="7" borderId="121" xfId="0" applyFont="1" applyFill="1" applyBorder="1" applyAlignment="1" applyProtection="1">
      <alignment horizontal="center"/>
      <protection locked="0"/>
    </xf>
    <xf numFmtId="0" fontId="2" fillId="7" borderId="121" xfId="0" applyFont="1" applyFill="1" applyBorder="1" applyAlignment="1" applyProtection="1">
      <alignment horizontal="center"/>
      <protection locked="0"/>
    </xf>
    <xf numFmtId="0" fontId="2" fillId="7" borderId="122" xfId="0" applyFont="1" applyFill="1" applyBorder="1" applyAlignment="1" applyProtection="1">
      <alignment horizontal="center"/>
      <protection locked="0"/>
    </xf>
    <xf numFmtId="0" fontId="2" fillId="7" borderId="123" xfId="0" applyFont="1" applyFill="1" applyBorder="1" applyAlignment="1" applyProtection="1">
      <alignment horizontal="center"/>
      <protection locked="0"/>
    </xf>
    <xf numFmtId="0" fontId="5" fillId="7" borderId="122" xfId="0" applyFont="1" applyFill="1" applyBorder="1" applyAlignment="1" applyProtection="1">
      <alignment horizontal="center"/>
      <protection locked="0"/>
    </xf>
    <xf numFmtId="0" fontId="2" fillId="7" borderId="121" xfId="0" applyFont="1" applyFill="1" applyBorder="1" applyAlignment="1" applyProtection="1">
      <protection locked="0"/>
    </xf>
    <xf numFmtId="2" fontId="91" fillId="0" borderId="0" xfId="0" applyNumberFormat="1" applyFont="1" applyAlignment="1" applyProtection="1">
      <alignment horizontal="right"/>
      <protection locked="0"/>
    </xf>
    <xf numFmtId="0" fontId="91" fillId="0" borderId="0" xfId="0" applyFont="1" applyAlignment="1" applyProtection="1">
      <protection locked="0"/>
    </xf>
    <xf numFmtId="0" fontId="44" fillId="0" borderId="0" xfId="0" applyFont="1" applyBorder="1" applyProtection="1">
      <protection locked="0"/>
    </xf>
    <xf numFmtId="0" fontId="44" fillId="0" borderId="0" xfId="0" applyFont="1" applyBorder="1" applyAlignment="1" applyProtection="1">
      <alignment horizontal="left"/>
      <protection locked="0"/>
    </xf>
    <xf numFmtId="2" fontId="0" fillId="0" borderId="0" xfId="0" applyNumberFormat="1" applyAlignment="1" applyProtection="1">
      <alignment horizontal="right"/>
      <protection locked="0"/>
    </xf>
    <xf numFmtId="0" fontId="43" fillId="0" borderId="118" xfId="0" applyFont="1" applyBorder="1" applyProtection="1">
      <protection locked="0"/>
    </xf>
    <xf numFmtId="2" fontId="7" fillId="0" borderId="0" xfId="0" applyNumberFormat="1" applyFont="1" applyAlignment="1" applyProtection="1">
      <alignment horizontal="right"/>
      <protection locked="0"/>
    </xf>
    <xf numFmtId="0" fontId="43" fillId="0" borderId="0" xfId="0" applyFont="1" applyProtection="1">
      <protection locked="0"/>
    </xf>
    <xf numFmtId="0" fontId="54" fillId="0" borderId="118" xfId="0" applyFont="1" applyBorder="1" applyProtection="1">
      <protection locked="0"/>
    </xf>
    <xf numFmtId="2" fontId="54" fillId="0" borderId="0" xfId="0" applyNumberFormat="1" applyFont="1" applyAlignment="1" applyProtection="1">
      <alignment horizontal="right"/>
      <protection locked="0"/>
    </xf>
    <xf numFmtId="0" fontId="7" fillId="0" borderId="118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44" fillId="0" borderId="29" xfId="0" applyFont="1" applyBorder="1" applyAlignment="1" applyProtection="1">
      <alignment horizontal="center" vertical="center"/>
    </xf>
    <xf numFmtId="0" fontId="44" fillId="7" borderId="47" xfId="0" applyFont="1" applyFill="1" applyBorder="1" applyAlignment="1" applyProtection="1">
      <alignment horizontal="center" vertical="center"/>
    </xf>
    <xf numFmtId="0" fontId="44" fillId="7" borderId="0" xfId="0" applyFont="1" applyFill="1" applyBorder="1" applyAlignment="1" applyProtection="1">
      <alignment horizontal="center" vertical="center"/>
    </xf>
    <xf numFmtId="0" fontId="44" fillId="7" borderId="88" xfId="0" applyFont="1" applyFill="1" applyBorder="1" applyAlignment="1" applyProtection="1">
      <alignment horizontal="center" vertical="center"/>
    </xf>
    <xf numFmtId="0" fontId="44" fillId="0" borderId="29" xfId="0" applyFont="1" applyFill="1" applyBorder="1" applyAlignment="1" applyProtection="1">
      <alignment horizontal="center" vertical="center"/>
    </xf>
    <xf numFmtId="0" fontId="0" fillId="0" borderId="0" xfId="0" applyProtection="1"/>
    <xf numFmtId="2" fontId="0" fillId="0" borderId="0" xfId="0" applyNumberFormat="1" applyAlignment="1" applyProtection="1">
      <alignment horizontal="right"/>
    </xf>
    <xf numFmtId="0" fontId="32" fillId="0" borderId="2" xfId="0" applyFont="1" applyBorder="1" applyAlignment="1" applyProtection="1">
      <alignment horizontal="center" vertical="center"/>
    </xf>
    <xf numFmtId="0" fontId="32" fillId="7" borderId="47" xfId="0" applyFont="1" applyFill="1" applyBorder="1" applyAlignment="1" applyProtection="1">
      <alignment horizontal="center" vertical="center"/>
    </xf>
    <xf numFmtId="0" fontId="32" fillId="7" borderId="0" xfId="0" applyFont="1" applyFill="1" applyBorder="1" applyAlignment="1" applyProtection="1">
      <alignment horizontal="center" vertical="center"/>
    </xf>
    <xf numFmtId="0" fontId="32" fillId="7" borderId="88" xfId="0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 applyProtection="1">
      <alignment horizontal="center" vertical="center"/>
    </xf>
    <xf numFmtId="0" fontId="7" fillId="7" borderId="0" xfId="0" applyFont="1" applyFill="1" applyBorder="1" applyProtection="1"/>
    <xf numFmtId="0" fontId="13" fillId="0" borderId="2" xfId="0" applyFont="1" applyBorder="1" applyAlignment="1" applyProtection="1">
      <alignment horizontal="center" vertical="center"/>
    </xf>
    <xf numFmtId="0" fontId="40" fillId="0" borderId="0" xfId="0" applyFont="1" applyProtection="1"/>
    <xf numFmtId="0" fontId="7" fillId="0" borderId="0" xfId="0" applyFont="1" applyProtection="1"/>
    <xf numFmtId="0" fontId="43" fillId="0" borderId="0" xfId="0" applyFont="1" applyProtection="1"/>
    <xf numFmtId="0" fontId="55" fillId="0" borderId="29" xfId="0" applyFont="1" applyBorder="1" applyAlignment="1" applyProtection="1">
      <alignment horizontal="center" vertical="center"/>
    </xf>
    <xf numFmtId="0" fontId="55" fillId="7" borderId="47" xfId="0" applyFont="1" applyFill="1" applyBorder="1" applyAlignment="1" applyProtection="1">
      <alignment horizontal="center" vertical="center"/>
    </xf>
    <xf numFmtId="0" fontId="55" fillId="7" borderId="0" xfId="0" applyFont="1" applyFill="1" applyBorder="1" applyAlignment="1" applyProtection="1">
      <alignment horizontal="center" vertical="center"/>
    </xf>
    <xf numFmtId="0" fontId="55" fillId="7" borderId="88" xfId="0" applyFont="1" applyFill="1" applyBorder="1" applyAlignment="1" applyProtection="1">
      <alignment horizontal="center" vertical="center"/>
    </xf>
    <xf numFmtId="0" fontId="55" fillId="0" borderId="29" xfId="0" applyFont="1" applyFill="1" applyBorder="1" applyAlignment="1" applyProtection="1">
      <alignment horizontal="center" vertical="center"/>
    </xf>
    <xf numFmtId="0" fontId="54" fillId="7" borderId="0" xfId="0" applyFont="1" applyFill="1" applyBorder="1" applyProtection="1"/>
    <xf numFmtId="0" fontId="55" fillId="7" borderId="41" xfId="0" applyFont="1" applyFill="1" applyBorder="1" applyAlignment="1" applyProtection="1">
      <alignment horizontal="center" vertical="center"/>
    </xf>
    <xf numFmtId="0" fontId="54" fillId="0" borderId="0" xfId="0" applyFont="1" applyProtection="1"/>
    <xf numFmtId="0" fontId="7" fillId="0" borderId="118" xfId="0" applyFont="1" applyBorder="1" applyProtection="1"/>
    <xf numFmtId="2" fontId="32" fillId="0" borderId="2" xfId="0" applyNumberFormat="1" applyFont="1" applyBorder="1" applyAlignment="1" applyProtection="1">
      <alignment horizontal="center" vertical="center"/>
    </xf>
    <xf numFmtId="0" fontId="7" fillId="0" borderId="0" xfId="0" applyFont="1" applyBorder="1" applyProtection="1"/>
    <xf numFmtId="0" fontId="7" fillId="27" borderId="0" xfId="0" applyFont="1" applyFill="1" applyBorder="1" applyAlignment="1" applyProtection="1">
      <alignment horizontal="center" vertical="center"/>
    </xf>
    <xf numFmtId="0" fontId="2" fillId="27" borderId="124" xfId="0" applyFont="1" applyFill="1" applyBorder="1" applyAlignment="1" applyProtection="1">
      <alignment horizontal="center" vertical="center"/>
    </xf>
    <xf numFmtId="0" fontId="2" fillId="27" borderId="125" xfId="0" applyFont="1" applyFill="1" applyBorder="1" applyAlignment="1" applyProtection="1">
      <alignment horizontal="center" vertical="center"/>
    </xf>
    <xf numFmtId="0" fontId="2" fillId="27" borderId="126" xfId="0" applyFont="1" applyFill="1" applyBorder="1" applyAlignment="1" applyProtection="1">
      <alignment horizontal="center" vertical="center"/>
    </xf>
    <xf numFmtId="0" fontId="2" fillId="27" borderId="127" xfId="0" applyFont="1" applyFill="1" applyBorder="1" applyAlignment="1" applyProtection="1">
      <alignment horizontal="center" vertical="center"/>
    </xf>
    <xf numFmtId="2" fontId="2" fillId="27" borderId="124" xfId="0" applyNumberFormat="1" applyFont="1" applyFill="1" applyBorder="1" applyAlignment="1" applyProtection="1">
      <alignment horizontal="center" vertical="center"/>
    </xf>
    <xf numFmtId="0" fontId="7" fillId="27" borderId="126" xfId="0" applyFont="1" applyFill="1" applyBorder="1" applyAlignment="1" applyProtection="1">
      <alignment horizontal="center" vertical="center"/>
    </xf>
    <xf numFmtId="0" fontId="5" fillId="0" borderId="128" xfId="0" applyFont="1" applyBorder="1" applyAlignment="1" applyProtection="1">
      <alignment horizontal="center" vertical="center"/>
    </xf>
    <xf numFmtId="0" fontId="92" fillId="27" borderId="126" xfId="0" applyFont="1" applyFill="1" applyBorder="1" applyAlignment="1" applyProtection="1">
      <alignment horizontal="center" vertical="center"/>
    </xf>
    <xf numFmtId="0" fontId="7" fillId="27" borderId="118" xfId="0" applyFont="1" applyFill="1" applyBorder="1" applyAlignment="1" applyProtection="1">
      <alignment horizontal="center" vertical="center"/>
    </xf>
    <xf numFmtId="0" fontId="2" fillId="27" borderId="0" xfId="0" applyFont="1" applyFill="1" applyBorder="1" applyAlignment="1" applyProtection="1">
      <alignment horizontal="center" vertical="center"/>
    </xf>
    <xf numFmtId="0" fontId="2" fillId="27" borderId="2" xfId="0" applyFont="1" applyFill="1" applyBorder="1" applyAlignment="1" applyProtection="1">
      <alignment horizontal="center" vertical="center"/>
    </xf>
    <xf numFmtId="165" fontId="2" fillId="27" borderId="2" xfId="0" applyNumberFormat="1" applyFont="1" applyFill="1" applyBorder="1" applyAlignment="1" applyProtection="1">
      <alignment horizontal="center" vertical="center"/>
    </xf>
    <xf numFmtId="165" fontId="2" fillId="27" borderId="47" xfId="0" applyNumberFormat="1" applyFont="1" applyFill="1" applyBorder="1" applyAlignment="1" applyProtection="1">
      <alignment horizontal="center" vertical="center"/>
    </xf>
    <xf numFmtId="165" fontId="2" fillId="27" borderId="0" xfId="0" applyNumberFormat="1" applyFont="1" applyFill="1" applyBorder="1" applyAlignment="1" applyProtection="1">
      <alignment horizontal="center" vertical="center"/>
    </xf>
    <xf numFmtId="0" fontId="2" fillId="27" borderId="47" xfId="0" applyFont="1" applyFill="1" applyBorder="1" applyAlignment="1" applyProtection="1">
      <alignment horizontal="center" vertical="center"/>
    </xf>
    <xf numFmtId="0" fontId="2" fillId="27" borderId="88" xfId="0" applyFont="1" applyFill="1" applyBorder="1" applyAlignment="1" applyProtection="1">
      <alignment horizontal="center" vertical="center"/>
    </xf>
    <xf numFmtId="165" fontId="2" fillId="0" borderId="2" xfId="0" applyNumberFormat="1" applyFont="1" applyBorder="1" applyAlignment="1" applyProtection="1">
      <alignment horizontal="center" vertical="center"/>
    </xf>
    <xf numFmtId="165" fontId="2" fillId="27" borderId="88" xfId="0" applyNumberFormat="1" applyFont="1" applyFill="1" applyBorder="1" applyAlignment="1" applyProtection="1">
      <alignment horizontal="center" vertical="center"/>
    </xf>
    <xf numFmtId="165" fontId="2" fillId="26" borderId="2" xfId="0" applyNumberFormat="1" applyFont="1" applyFill="1" applyBorder="1" applyAlignment="1" applyProtection="1">
      <alignment horizontal="center" vertical="center"/>
    </xf>
    <xf numFmtId="2" fontId="2" fillId="0" borderId="2" xfId="0" applyNumberFormat="1" applyFont="1" applyBorder="1" applyAlignment="1" applyProtection="1">
      <alignment horizontal="center" vertical="center"/>
    </xf>
    <xf numFmtId="0" fontId="92" fillId="27" borderId="0" xfId="0" applyFont="1" applyFill="1" applyBorder="1" applyAlignment="1" applyProtection="1">
      <alignment horizontal="center" vertical="center"/>
    </xf>
    <xf numFmtId="0" fontId="7" fillId="0" borderId="5" xfId="0" applyFont="1" applyBorder="1" applyProtection="1"/>
    <xf numFmtId="0" fontId="7" fillId="0" borderId="64" xfId="0" applyFont="1" applyBorder="1" applyAlignment="1" applyProtection="1">
      <alignment horizontal="center"/>
    </xf>
    <xf numFmtId="0" fontId="7" fillId="0" borderId="64" xfId="0" applyFont="1" applyBorder="1" applyAlignment="1" applyProtection="1"/>
    <xf numFmtId="0" fontId="7" fillId="0" borderId="17" xfId="0" applyFont="1" applyBorder="1" applyAlignment="1" applyProtection="1"/>
    <xf numFmtId="0" fontId="7" fillId="27" borderId="0" xfId="0" applyFont="1" applyFill="1" applyAlignment="1" applyProtection="1">
      <alignment horizontal="center" vertical="center"/>
    </xf>
    <xf numFmtId="166" fontId="2" fillId="27" borderId="129" xfId="0" applyNumberFormat="1" applyFont="1" applyFill="1" applyBorder="1" applyAlignment="1" applyProtection="1">
      <alignment horizontal="center" vertical="center"/>
    </xf>
    <xf numFmtId="166" fontId="2" fillId="27" borderId="130" xfId="0" applyNumberFormat="1" applyFont="1" applyFill="1" applyBorder="1" applyAlignment="1" applyProtection="1">
      <alignment horizontal="center" vertical="center"/>
    </xf>
    <xf numFmtId="166" fontId="2" fillId="27" borderId="131" xfId="0" applyNumberFormat="1" applyFont="1" applyFill="1" applyBorder="1" applyAlignment="1" applyProtection="1">
      <alignment horizontal="center" vertical="center"/>
    </xf>
    <xf numFmtId="166" fontId="2" fillId="27" borderId="132" xfId="0" applyNumberFormat="1" applyFont="1" applyFill="1" applyBorder="1" applyAlignment="1" applyProtection="1">
      <alignment horizontal="center" vertical="center"/>
    </xf>
    <xf numFmtId="0" fontId="7" fillId="27" borderId="131" xfId="0" applyFont="1" applyFill="1" applyBorder="1" applyAlignment="1" applyProtection="1">
      <alignment horizontal="center" vertical="center"/>
    </xf>
    <xf numFmtId="166" fontId="2" fillId="27" borderId="74" xfId="0" applyNumberFormat="1" applyFont="1" applyFill="1" applyBorder="1" applyAlignment="1" applyProtection="1">
      <alignment horizontal="center" vertical="center"/>
    </xf>
    <xf numFmtId="165" fontId="2" fillId="27" borderId="129" xfId="0" applyNumberFormat="1" applyFont="1" applyFill="1" applyBorder="1" applyAlignment="1" applyProtection="1">
      <alignment horizontal="center" vertical="center"/>
    </xf>
    <xf numFmtId="166" fontId="92" fillId="27" borderId="131" xfId="0" applyNumberFormat="1" applyFont="1" applyFill="1" applyBorder="1" applyAlignment="1" applyProtection="1">
      <alignment horizontal="center" vertical="center"/>
    </xf>
    <xf numFmtId="166" fontId="7" fillId="0" borderId="12" xfId="0" applyNumberFormat="1" applyFont="1" applyBorder="1" applyAlignment="1" applyProtection="1">
      <alignment horizontal="center" vertical="center"/>
    </xf>
    <xf numFmtId="166" fontId="7" fillId="7" borderId="47" xfId="0" applyNumberFormat="1" applyFont="1" applyFill="1" applyBorder="1" applyAlignment="1" applyProtection="1">
      <alignment horizontal="center" vertical="center"/>
    </xf>
    <xf numFmtId="166" fontId="7" fillId="7" borderId="0" xfId="0" applyNumberFormat="1" applyFont="1" applyFill="1" applyBorder="1" applyAlignment="1" applyProtection="1">
      <alignment horizontal="center" vertical="center"/>
    </xf>
    <xf numFmtId="166" fontId="7" fillId="7" borderId="88" xfId="0" applyNumberFormat="1" applyFont="1" applyFill="1" applyBorder="1" applyAlignment="1" applyProtection="1">
      <alignment horizontal="center" vertical="center"/>
    </xf>
    <xf numFmtId="166" fontId="2" fillId="0" borderId="12" xfId="0" applyNumberFormat="1" applyFont="1" applyBorder="1" applyAlignment="1" applyProtection="1">
      <alignment horizontal="center" vertical="center"/>
    </xf>
    <xf numFmtId="166" fontId="85" fillId="7" borderId="0" xfId="0" applyNumberFormat="1" applyFont="1" applyFill="1" applyBorder="1" applyAlignment="1" applyProtection="1">
      <alignment horizontal="center" vertical="center"/>
    </xf>
    <xf numFmtId="0" fontId="0" fillId="27" borderId="0" xfId="0" applyFill="1" applyProtection="1"/>
    <xf numFmtId="0" fontId="7" fillId="0" borderId="133" xfId="0" applyFont="1" applyBorder="1" applyProtection="1"/>
    <xf numFmtId="0" fontId="7" fillId="0" borderId="134" xfId="0" applyFont="1" applyBorder="1" applyProtection="1"/>
    <xf numFmtId="164" fontId="11" fillId="0" borderId="77" xfId="0" applyNumberFormat="1" applyFont="1" applyBorder="1" applyAlignment="1" applyProtection="1">
      <alignment horizontal="center" vertical="center"/>
    </xf>
    <xf numFmtId="164" fontId="11" fillId="7" borderId="135" xfId="0" applyNumberFormat="1" applyFont="1" applyFill="1" applyBorder="1" applyAlignment="1" applyProtection="1">
      <alignment horizontal="center" vertical="center"/>
    </xf>
    <xf numFmtId="164" fontId="11" fillId="7" borderId="134" xfId="0" applyNumberFormat="1" applyFont="1" applyFill="1" applyBorder="1" applyAlignment="1" applyProtection="1">
      <alignment horizontal="center" vertical="center"/>
    </xf>
    <xf numFmtId="164" fontId="11" fillId="7" borderId="136" xfId="0" applyNumberFormat="1" applyFont="1" applyFill="1" applyBorder="1" applyAlignment="1" applyProtection="1">
      <alignment horizontal="center" vertical="center"/>
    </xf>
    <xf numFmtId="164" fontId="12" fillId="0" borderId="77" xfId="0" applyNumberFormat="1" applyFont="1" applyBorder="1" applyAlignment="1" applyProtection="1">
      <alignment horizontal="center" vertical="center"/>
    </xf>
    <xf numFmtId="164" fontId="11" fillId="2" borderId="77" xfId="0" applyNumberFormat="1" applyFont="1" applyFill="1" applyBorder="1" applyAlignment="1" applyProtection="1">
      <alignment horizontal="center" vertical="center"/>
    </xf>
    <xf numFmtId="164" fontId="85" fillId="7" borderId="134" xfId="0" applyNumberFormat="1" applyFont="1" applyFill="1" applyBorder="1" applyAlignment="1" applyProtection="1">
      <alignment horizontal="center" vertical="center"/>
    </xf>
    <xf numFmtId="164" fontId="11" fillId="7" borderId="137" xfId="0" applyNumberFormat="1" applyFont="1" applyFill="1" applyBorder="1" applyAlignment="1" applyProtection="1">
      <alignment horizontal="center" vertical="center"/>
    </xf>
    <xf numFmtId="0" fontId="7" fillId="27" borderId="11" xfId="0" applyFont="1" applyFill="1" applyBorder="1" applyAlignment="1" applyProtection="1">
      <alignment horizontal="center"/>
    </xf>
    <xf numFmtId="0" fontId="7" fillId="27" borderId="1" xfId="0" applyFont="1" applyFill="1" applyBorder="1" applyAlignment="1" applyProtection="1">
      <alignment horizontal="center"/>
    </xf>
    <xf numFmtId="0" fontId="1" fillId="40" borderId="53" xfId="0" applyFont="1" applyFill="1" applyBorder="1" applyAlignment="1" applyProtection="1">
      <alignment horizontal="center" vertical="center"/>
      <protection locked="0"/>
    </xf>
    <xf numFmtId="0" fontId="1" fillId="40" borderId="1" xfId="0" applyFont="1" applyFill="1" applyBorder="1" applyAlignment="1" applyProtection="1">
      <alignment horizontal="center" vertical="center"/>
      <protection locked="0"/>
    </xf>
    <xf numFmtId="0" fontId="1" fillId="40" borderId="49" xfId="0" applyFont="1" applyFill="1" applyBorder="1" applyAlignment="1" applyProtection="1">
      <alignment horizontal="center" vertical="center"/>
      <protection locked="0"/>
    </xf>
    <xf numFmtId="0" fontId="1" fillId="40" borderId="5" xfId="0" applyFont="1" applyFill="1" applyBorder="1" applyAlignment="1" applyProtection="1">
      <alignment horizontal="center" vertical="center"/>
      <protection locked="0"/>
    </xf>
    <xf numFmtId="0" fontId="40" fillId="40" borderId="102" xfId="0" applyFont="1" applyFill="1" applyBorder="1" applyAlignment="1" applyProtection="1">
      <alignment horizontal="center" vertical="center"/>
      <protection locked="0"/>
    </xf>
    <xf numFmtId="0" fontId="40" fillId="40" borderId="4" xfId="0" applyFont="1" applyFill="1" applyBorder="1" applyAlignment="1" applyProtection="1">
      <alignment horizontal="center" vertical="center"/>
      <protection locked="0"/>
    </xf>
    <xf numFmtId="0" fontId="40" fillId="40" borderId="82" xfId="0" applyFont="1" applyFill="1" applyBorder="1" applyAlignment="1" applyProtection="1">
      <alignment horizontal="center" vertical="center"/>
      <protection locked="0"/>
    </xf>
    <xf numFmtId="0" fontId="40" fillId="40" borderId="19" xfId="0" applyFont="1" applyFill="1" applyBorder="1" applyAlignment="1" applyProtection="1">
      <alignment horizontal="center" vertical="center"/>
      <protection locked="0"/>
    </xf>
    <xf numFmtId="0" fontId="40" fillId="40" borderId="56" xfId="0" applyFont="1" applyFill="1" applyBorder="1" applyAlignment="1" applyProtection="1">
      <alignment horizontal="center" vertical="center"/>
      <protection locked="0"/>
    </xf>
    <xf numFmtId="0" fontId="40" fillId="40" borderId="34" xfId="0" applyFont="1" applyFill="1" applyBorder="1" applyAlignment="1" applyProtection="1">
      <alignment horizontal="center" vertical="center"/>
      <protection locked="0"/>
    </xf>
    <xf numFmtId="0" fontId="40" fillId="40" borderId="59" xfId="0" applyFont="1" applyFill="1" applyBorder="1" applyAlignment="1" applyProtection="1">
      <alignment horizontal="center" vertical="center"/>
      <protection locked="0"/>
    </xf>
    <xf numFmtId="0" fontId="40" fillId="40" borderId="35" xfId="0" applyFont="1" applyFill="1" applyBorder="1" applyAlignment="1" applyProtection="1">
      <alignment horizontal="center" vertical="center"/>
      <protection locked="0"/>
    </xf>
    <xf numFmtId="0" fontId="40" fillId="40" borderId="90" xfId="0" applyFont="1" applyFill="1" applyBorder="1" applyAlignment="1" applyProtection="1">
      <alignment horizontal="center" vertical="center"/>
      <protection locked="0"/>
    </xf>
    <xf numFmtId="0" fontId="40" fillId="40" borderId="10" xfId="0" applyFont="1" applyFill="1" applyBorder="1" applyAlignment="1" applyProtection="1">
      <alignment horizontal="center" vertical="center"/>
      <protection locked="0"/>
    </xf>
    <xf numFmtId="0" fontId="40" fillId="40" borderId="11" xfId="0" applyFont="1" applyFill="1" applyBorder="1" applyAlignment="1" applyProtection="1">
      <alignment horizontal="center" vertical="center"/>
      <protection locked="0"/>
    </xf>
    <xf numFmtId="0" fontId="6" fillId="27" borderId="1" xfId="0" applyFont="1" applyFill="1" applyBorder="1" applyAlignment="1" applyProtection="1">
      <alignment horizontal="center"/>
    </xf>
    <xf numFmtId="0" fontId="5" fillId="27" borderId="1" xfId="0" applyFont="1" applyFill="1" applyBorder="1" applyAlignment="1" applyProtection="1">
      <alignment horizontal="center"/>
      <protection locked="0"/>
    </xf>
    <xf numFmtId="0" fontId="5" fillId="26" borderId="1" xfId="0" applyFont="1" applyFill="1" applyBorder="1" applyAlignment="1" applyProtection="1">
      <alignment horizontal="center"/>
      <protection locked="0"/>
    </xf>
    <xf numFmtId="0" fontId="6" fillId="41" borderId="17" xfId="0" applyFont="1" applyFill="1" applyBorder="1" applyAlignment="1" applyProtection="1">
      <alignment horizontal="center"/>
    </xf>
    <xf numFmtId="0" fontId="7" fillId="41" borderId="1" xfId="0" applyFont="1" applyFill="1" applyBorder="1" applyAlignment="1" applyProtection="1">
      <alignment horizontal="center"/>
    </xf>
    <xf numFmtId="0" fontId="7" fillId="41" borderId="17" xfId="0" applyFont="1" applyFill="1" applyBorder="1" applyAlignment="1" applyProtection="1">
      <alignment horizontal="center"/>
      <protection locked="0"/>
    </xf>
    <xf numFmtId="0" fontId="5" fillId="41" borderId="1" xfId="0" applyFont="1" applyFill="1" applyBorder="1" applyAlignment="1" applyProtection="1">
      <alignment horizontal="center"/>
      <protection locked="0"/>
    </xf>
    <xf numFmtId="0" fontId="6" fillId="42" borderId="1" xfId="0" applyFont="1" applyFill="1" applyBorder="1" applyAlignment="1" applyProtection="1">
      <alignment horizontal="center"/>
    </xf>
    <xf numFmtId="0" fontId="7" fillId="42" borderId="1" xfId="0" applyFont="1" applyFill="1" applyBorder="1" applyAlignment="1" applyProtection="1">
      <alignment horizontal="center"/>
    </xf>
    <xf numFmtId="0" fontId="7" fillId="42" borderId="1" xfId="0" applyFont="1" applyFill="1" applyBorder="1" applyAlignment="1" applyProtection="1">
      <alignment horizontal="center"/>
      <protection locked="0"/>
    </xf>
    <xf numFmtId="0" fontId="5" fillId="42" borderId="1" xfId="0" applyFont="1" applyFill="1" applyBorder="1" applyAlignment="1" applyProtection="1">
      <alignment horizontal="center"/>
      <protection locked="0"/>
    </xf>
    <xf numFmtId="0" fontId="1" fillId="26" borderId="1" xfId="0" applyFont="1" applyFill="1" applyBorder="1" applyProtection="1"/>
    <xf numFmtId="0" fontId="0" fillId="26" borderId="1" xfId="0" applyFill="1" applyBorder="1" applyProtection="1"/>
    <xf numFmtId="0" fontId="93" fillId="0" borderId="67" xfId="0" applyFont="1" applyFill="1" applyBorder="1" applyAlignment="1" applyProtection="1">
      <alignment horizontal="center"/>
      <protection locked="0"/>
    </xf>
    <xf numFmtId="0" fontId="94" fillId="0" borderId="0" xfId="0" applyFont="1" applyAlignment="1" applyProtection="1">
      <alignment horizontal="center"/>
      <protection locked="0"/>
    </xf>
    <xf numFmtId="0" fontId="93" fillId="27" borderId="67" xfId="0" applyFont="1" applyFill="1" applyBorder="1" applyProtection="1">
      <protection locked="0"/>
    </xf>
    <xf numFmtId="0" fontId="93" fillId="0" borderId="0" xfId="0" applyFont="1" applyProtection="1">
      <protection locked="0"/>
    </xf>
    <xf numFmtId="0" fontId="1" fillId="32" borderId="65" xfId="0" applyFont="1" applyFill="1" applyBorder="1" applyAlignment="1" applyProtection="1"/>
    <xf numFmtId="0" fontId="40" fillId="32" borderId="138" xfId="0" applyFont="1" applyFill="1" applyBorder="1" applyAlignment="1" applyProtection="1"/>
    <xf numFmtId="0" fontId="40" fillId="32" borderId="83" xfId="0" applyFont="1" applyFill="1" applyBorder="1" applyAlignment="1" applyProtection="1"/>
    <xf numFmtId="0" fontId="51" fillId="27" borderId="0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32" fillId="0" borderId="30" xfId="0" applyFont="1" applyBorder="1" applyAlignment="1" applyProtection="1">
      <alignment horizontal="center" vertical="center"/>
    </xf>
    <xf numFmtId="0" fontId="32" fillId="0" borderId="30" xfId="0" applyFont="1" applyFill="1" applyBorder="1" applyAlignment="1" applyProtection="1">
      <alignment horizontal="center" vertical="center"/>
    </xf>
    <xf numFmtId="0" fontId="13" fillId="0" borderId="30" xfId="0" applyFont="1" applyBorder="1" applyAlignment="1" applyProtection="1">
      <alignment horizontal="center" vertical="center"/>
    </xf>
    <xf numFmtId="0" fontId="95" fillId="0" borderId="0" xfId="0" applyFont="1" applyAlignment="1" applyProtection="1">
      <protection locked="0"/>
    </xf>
    <xf numFmtId="0" fontId="95" fillId="0" borderId="0" xfId="0" applyFont="1" applyBorder="1" applyAlignment="1" applyProtection="1">
      <protection locked="0"/>
    </xf>
    <xf numFmtId="0" fontId="95" fillId="27" borderId="0" xfId="0" applyFont="1" applyFill="1" applyBorder="1" applyAlignment="1" applyProtection="1">
      <protection locked="0"/>
    </xf>
    <xf numFmtId="0" fontId="95" fillId="27" borderId="0" xfId="0" applyFont="1" applyFill="1" applyBorder="1" applyAlignment="1" applyProtection="1">
      <alignment horizontal="center" vertical="center"/>
    </xf>
    <xf numFmtId="0" fontId="95" fillId="27" borderId="0" xfId="0" applyFont="1" applyFill="1" applyBorder="1" applyProtection="1"/>
    <xf numFmtId="0" fontId="96" fillId="27" borderId="0" xfId="0" applyFont="1" applyFill="1" applyBorder="1" applyAlignment="1" applyProtection="1">
      <alignment horizontal="center" vertical="center"/>
    </xf>
    <xf numFmtId="0" fontId="95" fillId="27" borderId="0" xfId="0" applyFont="1" applyFill="1" applyBorder="1" applyAlignment="1" applyProtection="1">
      <alignment horizontal="center"/>
    </xf>
    <xf numFmtId="2" fontId="95" fillId="27" borderId="0" xfId="0" applyNumberFormat="1" applyFont="1" applyFill="1" applyBorder="1" applyAlignment="1" applyProtection="1">
      <alignment horizontal="center"/>
    </xf>
    <xf numFmtId="0" fontId="44" fillId="0" borderId="139" xfId="0" applyFont="1" applyBorder="1" applyAlignment="1" applyProtection="1">
      <alignment horizontal="center" vertical="center"/>
    </xf>
    <xf numFmtId="0" fontId="44" fillId="7" borderId="114" xfId="0" applyFont="1" applyFill="1" applyBorder="1" applyAlignment="1" applyProtection="1">
      <alignment horizontal="center" vertical="center"/>
    </xf>
    <xf numFmtId="0" fontId="44" fillId="7" borderId="115" xfId="0" applyFont="1" applyFill="1" applyBorder="1" applyAlignment="1" applyProtection="1">
      <alignment horizontal="center" vertical="center"/>
    </xf>
    <xf numFmtId="0" fontId="44" fillId="7" borderId="140" xfId="0" applyFont="1" applyFill="1" applyBorder="1" applyAlignment="1" applyProtection="1">
      <alignment horizontal="center" vertical="center"/>
    </xf>
    <xf numFmtId="0" fontId="44" fillId="0" borderId="139" xfId="0" applyFont="1" applyFill="1" applyBorder="1" applyAlignment="1" applyProtection="1">
      <alignment horizontal="center" vertical="center"/>
    </xf>
    <xf numFmtId="0" fontId="43" fillId="7" borderId="115" xfId="0" applyFont="1" applyFill="1" applyBorder="1" applyProtection="1"/>
    <xf numFmtId="0" fontId="44" fillId="7" borderId="141" xfId="0" applyFont="1" applyFill="1" applyBorder="1" applyAlignment="1" applyProtection="1">
      <alignment horizontal="center" vertical="center"/>
    </xf>
    <xf numFmtId="0" fontId="95" fillId="26" borderId="77" xfId="0" applyFont="1" applyFill="1" applyBorder="1" applyAlignment="1" applyProtection="1">
      <alignment horizontal="center"/>
    </xf>
    <xf numFmtId="2" fontId="95" fillId="26" borderId="77" xfId="0" applyNumberFormat="1" applyFont="1" applyFill="1" applyBorder="1" applyAlignment="1" applyProtection="1">
      <alignment horizontal="center"/>
    </xf>
    <xf numFmtId="0" fontId="7" fillId="0" borderId="112" xfId="0" applyFont="1" applyBorder="1" applyProtection="1"/>
    <xf numFmtId="0" fontId="7" fillId="0" borderId="115" xfId="0" applyFont="1" applyBorder="1" applyProtection="1"/>
    <xf numFmtId="0" fontId="14" fillId="27" borderId="142" xfId="0" applyFont="1" applyFill="1" applyBorder="1" applyAlignment="1" applyProtection="1">
      <alignment horizontal="center" vertical="center"/>
    </xf>
    <xf numFmtId="0" fontId="14" fillId="7" borderId="114" xfId="0" applyFont="1" applyFill="1" applyBorder="1" applyAlignment="1" applyProtection="1">
      <alignment horizontal="center" vertical="center"/>
    </xf>
    <xf numFmtId="0" fontId="14" fillId="7" borderId="115" xfId="0" applyFont="1" applyFill="1" applyBorder="1" applyAlignment="1" applyProtection="1">
      <alignment horizontal="center" vertical="center"/>
    </xf>
    <xf numFmtId="0" fontId="14" fillId="0" borderId="142" xfId="0" applyFont="1" applyBorder="1" applyAlignment="1" applyProtection="1">
      <alignment horizontal="center" vertical="center"/>
    </xf>
    <xf numFmtId="0" fontId="14" fillId="7" borderId="140" xfId="0" applyFont="1" applyFill="1" applyBorder="1" applyAlignment="1" applyProtection="1">
      <alignment horizontal="center" vertical="center"/>
    </xf>
    <xf numFmtId="2" fontId="14" fillId="0" borderId="142" xfId="0" applyNumberFormat="1" applyFont="1" applyBorder="1" applyAlignment="1" applyProtection="1">
      <alignment horizontal="center" vertical="center"/>
    </xf>
    <xf numFmtId="0" fontId="7" fillId="7" borderId="115" xfId="0" applyFont="1" applyFill="1" applyBorder="1" applyProtection="1"/>
    <xf numFmtId="0" fontId="5" fillId="0" borderId="142" xfId="0" applyFont="1" applyBorder="1" applyAlignment="1" applyProtection="1">
      <alignment horizontal="center" vertical="center"/>
    </xf>
    <xf numFmtId="0" fontId="14" fillId="15" borderId="142" xfId="0" applyFont="1" applyFill="1" applyBorder="1" applyAlignment="1" applyProtection="1">
      <alignment horizontal="center" vertical="center"/>
    </xf>
    <xf numFmtId="0" fontId="85" fillId="7" borderId="115" xfId="0" applyFont="1" applyFill="1" applyBorder="1" applyAlignment="1" applyProtection="1">
      <alignment horizontal="center" vertical="center"/>
    </xf>
    <xf numFmtId="2" fontId="5" fillId="26" borderId="123" xfId="0" applyNumberFormat="1" applyFont="1" applyFill="1" applyBorder="1" applyAlignment="1" applyProtection="1">
      <alignment horizontal="center"/>
      <protection locked="0"/>
    </xf>
    <xf numFmtId="0" fontId="95" fillId="26" borderId="123" xfId="0" applyFont="1" applyFill="1" applyBorder="1" applyAlignment="1" applyProtection="1">
      <alignment horizontal="center"/>
      <protection locked="0"/>
    </xf>
    <xf numFmtId="0" fontId="5" fillId="26" borderId="143" xfId="0" applyFont="1" applyFill="1" applyBorder="1" applyAlignment="1" applyProtection="1">
      <alignment horizontal="center"/>
      <protection locked="0"/>
    </xf>
    <xf numFmtId="0" fontId="5" fillId="26" borderId="123" xfId="0" applyFont="1" applyFill="1" applyBorder="1" applyAlignment="1" applyProtection="1">
      <alignment horizontal="center"/>
      <protection locked="0"/>
    </xf>
    <xf numFmtId="2" fontId="5" fillId="26" borderId="143" xfId="0" applyNumberFormat="1" applyFont="1" applyFill="1" applyBorder="1" applyAlignment="1" applyProtection="1">
      <alignment horizontal="center"/>
      <protection locked="0"/>
    </xf>
    <xf numFmtId="0" fontId="95" fillId="26" borderId="143" xfId="0" applyFont="1" applyFill="1" applyBorder="1" applyAlignment="1" applyProtection="1">
      <alignment horizontal="center"/>
      <protection locked="0"/>
    </xf>
    <xf numFmtId="0" fontId="95" fillId="7" borderId="135" xfId="0" applyFont="1" applyFill="1" applyBorder="1" applyAlignment="1" applyProtection="1">
      <alignment horizontal="center"/>
    </xf>
    <xf numFmtId="0" fontId="95" fillId="7" borderId="134" xfId="0" applyFont="1" applyFill="1" applyBorder="1" applyAlignment="1" applyProtection="1">
      <alignment horizontal="center"/>
    </xf>
    <xf numFmtId="0" fontId="95" fillId="7" borderId="136" xfId="0" applyFont="1" applyFill="1" applyBorder="1" applyAlignment="1" applyProtection="1">
      <alignment horizontal="center"/>
    </xf>
    <xf numFmtId="0" fontId="95" fillId="7" borderId="134" xfId="0" applyFont="1" applyFill="1" applyBorder="1" applyAlignment="1" applyProtection="1"/>
    <xf numFmtId="0" fontId="57" fillId="43" borderId="144" xfId="0" applyFont="1" applyFill="1" applyBorder="1" applyAlignment="1" applyProtection="1">
      <alignment horizontal="left"/>
    </xf>
    <xf numFmtId="0" fontId="95" fillId="26" borderId="143" xfId="0" applyFont="1" applyFill="1" applyBorder="1" applyAlignment="1" applyProtection="1">
      <alignment horizontal="center"/>
    </xf>
    <xf numFmtId="0" fontId="97" fillId="26" borderId="143" xfId="0" applyFont="1" applyFill="1" applyBorder="1" applyAlignment="1" applyProtection="1">
      <alignment horizontal="center"/>
    </xf>
    <xf numFmtId="0" fontId="43" fillId="0" borderId="0" xfId="0" applyFont="1" applyAlignment="1" applyProtection="1">
      <alignment horizontal="center"/>
      <protection locked="0"/>
    </xf>
    <xf numFmtId="2" fontId="44" fillId="0" borderId="0" xfId="0" applyNumberFormat="1" applyFont="1" applyAlignment="1" applyProtection="1">
      <alignment horizontal="center"/>
      <protection locked="0"/>
    </xf>
    <xf numFmtId="2" fontId="51" fillId="2" borderId="144" xfId="0" applyNumberFormat="1" applyFont="1" applyFill="1" applyBorder="1" applyAlignment="1" applyProtection="1">
      <alignment horizontal="left"/>
    </xf>
    <xf numFmtId="0" fontId="1" fillId="0" borderId="61" xfId="0" applyFont="1" applyBorder="1" applyProtection="1">
      <protection locked="0"/>
    </xf>
    <xf numFmtId="0" fontId="2" fillId="27" borderId="10" xfId="0" applyFont="1" applyFill="1" applyBorder="1" applyAlignment="1" applyProtection="1">
      <alignment horizontal="center"/>
      <protection locked="0"/>
    </xf>
    <xf numFmtId="0" fontId="89" fillId="0" borderId="1" xfId="0" applyFont="1" applyFill="1" applyBorder="1" applyAlignment="1" applyProtection="1">
      <alignment horizontal="center"/>
      <protection locked="0"/>
    </xf>
    <xf numFmtId="164" fontId="58" fillId="0" borderId="0" xfId="0" applyNumberFormat="1" applyFont="1" applyFill="1" applyBorder="1" applyAlignment="1" applyProtection="1">
      <alignment horizontal="left"/>
      <protection locked="0"/>
    </xf>
    <xf numFmtId="2" fontId="0" fillId="0" borderId="0" xfId="0" applyNumberFormat="1" applyProtection="1"/>
    <xf numFmtId="2" fontId="2" fillId="27" borderId="145" xfId="0" applyNumberFormat="1" applyFont="1" applyFill="1" applyBorder="1" applyAlignment="1" applyProtection="1">
      <alignment horizontal="center" vertical="center"/>
    </xf>
    <xf numFmtId="2" fontId="2" fillId="27" borderId="42" xfId="0" applyNumberFormat="1" applyFont="1" applyFill="1" applyBorder="1" applyAlignment="1" applyProtection="1">
      <alignment horizontal="center" vertical="center"/>
    </xf>
    <xf numFmtId="2" fontId="2" fillId="27" borderId="146" xfId="0" applyNumberFormat="1" applyFont="1" applyFill="1" applyBorder="1" applyAlignment="1" applyProtection="1">
      <alignment horizontal="center" vertical="center"/>
    </xf>
    <xf numFmtId="2" fontId="7" fillId="7" borderId="39" xfId="0" applyNumberFormat="1" applyFont="1" applyFill="1" applyBorder="1" applyAlignment="1" applyProtection="1">
      <alignment horizontal="center" vertical="center"/>
    </xf>
    <xf numFmtId="0" fontId="7" fillId="26" borderId="1" xfId="0" applyFont="1" applyFill="1" applyBorder="1" applyAlignment="1" applyProtection="1">
      <alignment horizontal="center"/>
      <protection locked="0"/>
    </xf>
    <xf numFmtId="0" fontId="1" fillId="26" borderId="1" xfId="0" applyFont="1" applyFill="1" applyBorder="1" applyAlignment="1" applyProtection="1">
      <alignment horizontal="center" vertical="center"/>
    </xf>
    <xf numFmtId="0" fontId="7" fillId="26" borderId="1" xfId="0" applyFont="1" applyFill="1" applyBorder="1" applyAlignment="1" applyProtection="1">
      <alignment horizontal="center" vertical="center"/>
    </xf>
    <xf numFmtId="0" fontId="1" fillId="0" borderId="147" xfId="0" applyFont="1" applyBorder="1" applyProtection="1">
      <protection locked="0"/>
    </xf>
    <xf numFmtId="2" fontId="7" fillId="27" borderId="5" xfId="0" applyNumberFormat="1" applyFont="1" applyFill="1" applyBorder="1" applyAlignment="1" applyProtection="1">
      <alignment horizontal="center"/>
    </xf>
    <xf numFmtId="0" fontId="98" fillId="27" borderId="115" xfId="0" applyFont="1" applyFill="1" applyBorder="1" applyAlignment="1" applyProtection="1">
      <alignment horizontal="center" vertical="center"/>
    </xf>
    <xf numFmtId="0" fontId="32" fillId="27" borderId="41" xfId="0" applyFont="1" applyFill="1" applyBorder="1" applyAlignment="1" applyProtection="1">
      <alignment horizontal="center" vertical="center"/>
    </xf>
    <xf numFmtId="0" fontId="95" fillId="26" borderId="137" xfId="0" applyFont="1" applyFill="1" applyBorder="1" applyAlignment="1" applyProtection="1">
      <alignment horizontal="center"/>
    </xf>
    <xf numFmtId="166" fontId="7" fillId="33" borderId="74" xfId="0" applyNumberFormat="1" applyFont="1" applyFill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0" fontId="7" fillId="33" borderId="47" xfId="0" applyFont="1" applyFill="1" applyBorder="1" applyAlignment="1" applyProtection="1">
      <protection locked="0"/>
    </xf>
    <xf numFmtId="0" fontId="14" fillId="33" borderId="12" xfId="0" applyFont="1" applyFill="1" applyBorder="1" applyAlignment="1" applyProtection="1">
      <alignment horizontal="center"/>
      <protection locked="0"/>
    </xf>
    <xf numFmtId="0" fontId="99" fillId="0" borderId="1" xfId="0" applyFont="1" applyBorder="1" applyAlignment="1" applyProtection="1">
      <alignment horizontal="center" vertical="center" textRotation="90" wrapText="1"/>
    </xf>
    <xf numFmtId="0" fontId="99" fillId="0" borderId="17" xfId="0" applyFont="1" applyBorder="1" applyAlignment="1" applyProtection="1">
      <alignment horizontal="center" vertical="center" textRotation="90" wrapText="1"/>
    </xf>
    <xf numFmtId="0" fontId="100" fillId="0" borderId="17" xfId="0" applyFont="1" applyBorder="1" applyAlignment="1" applyProtection="1">
      <alignment horizontal="center" vertical="center" textRotation="90" wrapText="1"/>
    </xf>
    <xf numFmtId="0" fontId="100" fillId="0" borderId="19" xfId="0" applyFont="1" applyBorder="1" applyAlignment="1" applyProtection="1">
      <alignment horizontal="center" vertical="center" textRotation="90" wrapText="1"/>
    </xf>
    <xf numFmtId="0" fontId="83" fillId="34" borderId="61" xfId="0" applyFont="1" applyFill="1" applyBorder="1" applyAlignment="1" applyProtection="1">
      <alignment horizontal="center" vertical="center" textRotation="90" shrinkToFit="1"/>
    </xf>
    <xf numFmtId="0" fontId="83" fillId="34" borderId="81" xfId="0" applyFont="1" applyFill="1" applyBorder="1" applyAlignment="1" applyProtection="1">
      <alignment horizontal="center" vertical="center" textRotation="90" shrinkToFit="1"/>
    </xf>
    <xf numFmtId="0" fontId="101" fillId="34" borderId="61" xfId="0" applyFont="1" applyFill="1" applyBorder="1" applyAlignment="1" applyProtection="1">
      <alignment horizontal="center" vertical="center" textRotation="90" shrinkToFit="1"/>
    </xf>
    <xf numFmtId="0" fontId="83" fillId="27" borderId="113" xfId="0" applyFont="1" applyFill="1" applyBorder="1" applyAlignment="1" applyProtection="1">
      <alignment horizontal="center" vertical="center" textRotation="90" shrinkToFit="1"/>
    </xf>
    <xf numFmtId="2" fontId="83" fillId="27" borderId="81" xfId="0" applyNumberFormat="1" applyFont="1" applyFill="1" applyBorder="1" applyAlignment="1" applyProtection="1">
      <alignment horizontal="center" vertical="center" textRotation="90" shrinkToFit="1"/>
    </xf>
    <xf numFmtId="0" fontId="11" fillId="0" borderId="1" xfId="0" applyFont="1" applyBorder="1" applyAlignment="1" applyProtection="1">
      <alignment horizontal="center"/>
    </xf>
    <xf numFmtId="0" fontId="11" fillId="0" borderId="17" xfId="0" applyFont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0" fontId="7" fillId="0" borderId="62" xfId="0" applyFont="1" applyBorder="1" applyAlignment="1" applyProtection="1">
      <alignment horizontal="center"/>
    </xf>
    <xf numFmtId="0" fontId="7" fillId="0" borderId="138" xfId="0" applyFont="1" applyFill="1" applyBorder="1" applyAlignment="1" applyProtection="1">
      <alignment horizontal="center" wrapText="1"/>
    </xf>
    <xf numFmtId="0" fontId="6" fillId="11" borderId="4" xfId="0" applyFont="1" applyFill="1" applyBorder="1" applyAlignment="1" applyProtection="1">
      <alignment horizontal="center" vertical="center"/>
    </xf>
    <xf numFmtId="0" fontId="6" fillId="11" borderId="5" xfId="0" applyFont="1" applyFill="1" applyBorder="1" applyAlignment="1" applyProtection="1">
      <alignment horizontal="center" vertical="center"/>
    </xf>
    <xf numFmtId="0" fontId="6" fillId="11" borderId="20" xfId="0" applyFont="1" applyFill="1" applyBorder="1" applyAlignment="1" applyProtection="1">
      <alignment horizontal="center" vertical="center"/>
    </xf>
    <xf numFmtId="2" fontId="6" fillId="11" borderId="19" xfId="0" applyNumberFormat="1" applyFont="1" applyFill="1" applyBorder="1" applyAlignment="1" applyProtection="1">
      <alignment horizontal="center" vertical="center"/>
    </xf>
    <xf numFmtId="0" fontId="39" fillId="11" borderId="4" xfId="0" applyFont="1" applyFill="1" applyBorder="1" applyAlignment="1" applyProtection="1">
      <alignment horizontal="center" vertical="center"/>
    </xf>
    <xf numFmtId="0" fontId="6" fillId="11" borderId="49" xfId="0" applyFont="1" applyFill="1" applyBorder="1" applyAlignment="1" applyProtection="1">
      <alignment horizontal="center" vertical="center"/>
    </xf>
    <xf numFmtId="0" fontId="7" fillId="0" borderId="53" xfId="0" applyFont="1" applyBorder="1" applyProtection="1"/>
    <xf numFmtId="2" fontId="6" fillId="27" borderId="19" xfId="0" applyNumberFormat="1" applyFont="1" applyFill="1" applyBorder="1" applyAlignment="1" applyProtection="1">
      <alignment horizontal="center" vertical="center"/>
    </xf>
    <xf numFmtId="0" fontId="6" fillId="11" borderId="82" xfId="0" applyFont="1" applyFill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/>
    </xf>
    <xf numFmtId="0" fontId="14" fillId="0" borderId="62" xfId="0" applyFont="1" applyBorder="1" applyAlignment="1" applyProtection="1">
      <alignment horizontal="center"/>
    </xf>
    <xf numFmtId="0" fontId="7" fillId="3" borderId="64" xfId="0" applyFont="1" applyFill="1" applyBorder="1" applyAlignment="1" applyProtection="1">
      <alignment horizontal="center" wrapText="1"/>
    </xf>
    <xf numFmtId="0" fontId="11" fillId="3" borderId="1" xfId="0" applyFont="1" applyFill="1" applyBorder="1" applyAlignment="1" applyProtection="1">
      <alignment horizontal="center" wrapText="1"/>
    </xf>
    <xf numFmtId="0" fontId="11" fillId="3" borderId="17" xfId="0" applyFont="1" applyFill="1" applyBorder="1" applyAlignment="1" applyProtection="1">
      <alignment horizontal="center" wrapText="1"/>
    </xf>
    <xf numFmtId="0" fontId="7" fillId="3" borderId="17" xfId="0" applyFont="1" applyFill="1" applyBorder="1" applyAlignment="1" applyProtection="1">
      <alignment horizontal="center" wrapText="1"/>
    </xf>
    <xf numFmtId="0" fontId="11" fillId="40" borderId="1" xfId="0" applyFont="1" applyFill="1" applyBorder="1" applyAlignment="1" applyProtection="1">
      <alignment horizontal="center"/>
    </xf>
    <xf numFmtId="0" fontId="11" fillId="40" borderId="17" xfId="0" applyFont="1" applyFill="1" applyBorder="1" applyAlignment="1" applyProtection="1">
      <alignment horizontal="center"/>
    </xf>
    <xf numFmtId="0" fontId="0" fillId="40" borderId="17" xfId="0" applyFill="1" applyBorder="1" applyAlignment="1" applyProtection="1">
      <alignment horizontal="center"/>
    </xf>
    <xf numFmtId="0" fontId="14" fillId="40" borderId="62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1" fillId="0" borderId="1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1" fillId="3" borderId="10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/>
    </xf>
    <xf numFmtId="0" fontId="0" fillId="3" borderId="64" xfId="0" applyFill="1" applyBorder="1" applyAlignment="1" applyProtection="1">
      <alignment horizontal="center"/>
    </xf>
    <xf numFmtId="0" fontId="11" fillId="3" borderId="1" xfId="0" applyFont="1" applyFill="1" applyBorder="1" applyAlignment="1" applyProtection="1">
      <alignment horizontal="center"/>
    </xf>
    <xf numFmtId="0" fontId="11" fillId="3" borderId="17" xfId="0" applyFont="1" applyFill="1" applyBorder="1" applyAlignment="1" applyProtection="1">
      <alignment horizontal="center"/>
    </xf>
    <xf numFmtId="0" fontId="41" fillId="0" borderId="1" xfId="0" applyFont="1" applyBorder="1" applyAlignment="1" applyProtection="1">
      <alignment horizontal="center"/>
    </xf>
    <xf numFmtId="0" fontId="41" fillId="0" borderId="17" xfId="0" applyFont="1" applyBorder="1" applyAlignment="1" applyProtection="1">
      <alignment horizontal="center"/>
    </xf>
    <xf numFmtId="0" fontId="40" fillId="0" borderId="17" xfId="0" applyFont="1" applyBorder="1" applyAlignment="1" applyProtection="1">
      <alignment horizontal="center"/>
    </xf>
    <xf numFmtId="0" fontId="42" fillId="0" borderId="62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41" fillId="0" borderId="10" xfId="0" applyFont="1" applyBorder="1" applyAlignment="1" applyProtection="1">
      <alignment horizontal="center"/>
    </xf>
    <xf numFmtId="0" fontId="41" fillId="0" borderId="22" xfId="0" applyFont="1" applyBorder="1" applyAlignment="1" applyProtection="1">
      <alignment horizontal="center"/>
    </xf>
    <xf numFmtId="0" fontId="40" fillId="0" borderId="22" xfId="0" applyFont="1" applyBorder="1" applyAlignment="1" applyProtection="1">
      <alignment horizontal="center"/>
    </xf>
    <xf numFmtId="0" fontId="42" fillId="0" borderId="0" xfId="0" applyFont="1" applyBorder="1" applyAlignment="1" applyProtection="1">
      <alignment horizontal="center"/>
    </xf>
    <xf numFmtId="0" fontId="37" fillId="7" borderId="60" xfId="0" applyFont="1" applyFill="1" applyBorder="1" applyAlignment="1" applyProtection="1">
      <alignment horizontal="center"/>
    </xf>
    <xf numFmtId="0" fontId="36" fillId="7" borderId="14" xfId="0" applyFont="1" applyFill="1" applyBorder="1" applyAlignment="1" applyProtection="1">
      <alignment horizontal="center"/>
    </xf>
    <xf numFmtId="0" fontId="36" fillId="7" borderId="21" xfId="0" applyFont="1" applyFill="1" applyBorder="1" applyAlignment="1" applyProtection="1">
      <alignment horizontal="center"/>
    </xf>
    <xf numFmtId="0" fontId="38" fillId="27" borderId="4" xfId="0" applyFont="1" applyFill="1" applyBorder="1" applyAlignment="1" applyProtection="1">
      <alignment horizontal="center"/>
    </xf>
    <xf numFmtId="0" fontId="6" fillId="27" borderId="20" xfId="0" applyFont="1" applyFill="1" applyBorder="1" applyAlignment="1" applyProtection="1">
      <alignment horizontal="center"/>
    </xf>
    <xf numFmtId="0" fontId="39" fillId="27" borderId="62" xfId="0" applyFont="1" applyFill="1" applyBorder="1" applyAlignment="1" applyProtection="1">
      <alignment horizontal="center"/>
    </xf>
    <xf numFmtId="0" fontId="38" fillId="27" borderId="10" xfId="0" applyFont="1" applyFill="1" applyBorder="1" applyAlignment="1" applyProtection="1">
      <alignment horizontal="center"/>
    </xf>
    <xf numFmtId="0" fontId="38" fillId="27" borderId="22" xfId="0" applyFont="1" applyFill="1" applyBorder="1" applyAlignment="1" applyProtection="1">
      <alignment horizontal="center"/>
    </xf>
    <xf numFmtId="0" fontId="6" fillId="27" borderId="22" xfId="0" applyFont="1" applyFill="1" applyBorder="1" applyAlignment="1" applyProtection="1">
      <alignment horizontal="center"/>
    </xf>
    <xf numFmtId="0" fontId="39" fillId="27" borderId="0" xfId="0" applyFont="1" applyFill="1" applyBorder="1" applyAlignment="1" applyProtection="1">
      <alignment horizontal="center"/>
    </xf>
    <xf numFmtId="0" fontId="1" fillId="0" borderId="68" xfId="0" applyFont="1" applyFill="1" applyBorder="1" applyAlignment="1" applyProtection="1">
      <alignment vertical="center"/>
    </xf>
    <xf numFmtId="0" fontId="102" fillId="27" borderId="67" xfId="0" applyFont="1" applyFill="1" applyBorder="1" applyAlignment="1" applyProtection="1">
      <alignment horizontal="center"/>
    </xf>
    <xf numFmtId="0" fontId="1" fillId="27" borderId="67" xfId="0" applyFont="1" applyFill="1" applyBorder="1" applyAlignment="1" applyProtection="1">
      <alignment horizontal="center"/>
    </xf>
    <xf numFmtId="0" fontId="87" fillId="27" borderId="67" xfId="0" applyFont="1" applyFill="1" applyBorder="1" applyAlignment="1" applyProtection="1">
      <alignment horizontal="center"/>
    </xf>
    <xf numFmtId="0" fontId="6" fillId="27" borderId="67" xfId="0" applyFont="1" applyFill="1" applyBorder="1" applyAlignment="1" applyProtection="1">
      <alignment horizontal="center"/>
    </xf>
    <xf numFmtId="0" fontId="7" fillId="27" borderId="7" xfId="0" applyFont="1" applyFill="1" applyBorder="1" applyProtection="1"/>
    <xf numFmtId="0" fontId="7" fillId="27" borderId="48" xfId="0" applyFont="1" applyFill="1" applyBorder="1" applyProtection="1"/>
    <xf numFmtId="0" fontId="7" fillId="27" borderId="60" xfId="0" applyFont="1" applyFill="1" applyBorder="1" applyProtection="1"/>
    <xf numFmtId="0" fontId="87" fillId="27" borderId="61" xfId="0" applyFont="1" applyFill="1" applyBorder="1" applyAlignment="1" applyProtection="1">
      <alignment horizontal="center" vertical="center"/>
    </xf>
    <xf numFmtId="0" fontId="87" fillId="27" borderId="94" xfId="0" applyFont="1" applyFill="1" applyBorder="1" applyAlignment="1" applyProtection="1">
      <alignment horizontal="center" vertical="center"/>
    </xf>
    <xf numFmtId="0" fontId="87" fillId="27" borderId="97" xfId="0" applyFont="1" applyFill="1" applyBorder="1" applyAlignment="1" applyProtection="1">
      <alignment horizontal="center" vertical="center"/>
    </xf>
    <xf numFmtId="0" fontId="7" fillId="27" borderId="140" xfId="0" applyFont="1" applyFill="1" applyBorder="1" applyAlignment="1" applyProtection="1">
      <alignment horizontal="center"/>
    </xf>
    <xf numFmtId="2" fontId="7" fillId="27" borderId="148" xfId="0" applyNumberFormat="1" applyFont="1" applyFill="1" applyBorder="1" applyAlignment="1" applyProtection="1">
      <alignment horizontal="center"/>
    </xf>
    <xf numFmtId="0" fontId="7" fillId="7" borderId="1" xfId="0" applyFont="1" applyFill="1" applyBorder="1" applyProtection="1"/>
    <xf numFmtId="0" fontId="7" fillId="7" borderId="17" xfId="0" applyFont="1" applyFill="1" applyBorder="1" applyProtection="1"/>
    <xf numFmtId="0" fontId="7" fillId="7" borderId="62" xfId="0" applyFont="1" applyFill="1" applyBorder="1" applyProtection="1"/>
    <xf numFmtId="0" fontId="87" fillId="0" borderId="1" xfId="0" applyFont="1" applyFill="1" applyBorder="1" applyAlignment="1" applyProtection="1">
      <alignment horizontal="center" vertical="center"/>
    </xf>
    <xf numFmtId="0" fontId="87" fillId="27" borderId="1" xfId="0" applyFont="1" applyFill="1" applyBorder="1" applyAlignment="1" applyProtection="1">
      <alignment horizontal="center" vertical="center"/>
    </xf>
    <xf numFmtId="0" fontId="87" fillId="0" borderId="1" xfId="0" applyFont="1" applyBorder="1" applyAlignment="1" applyProtection="1">
      <alignment horizontal="center" vertical="center"/>
    </xf>
    <xf numFmtId="0" fontId="87" fillId="0" borderId="49" xfId="0" applyFont="1" applyFill="1" applyBorder="1" applyAlignment="1" applyProtection="1">
      <alignment horizontal="center" vertical="center"/>
    </xf>
    <xf numFmtId="0" fontId="7" fillId="2" borderId="149" xfId="0" applyFont="1" applyFill="1" applyBorder="1" applyAlignment="1" applyProtection="1">
      <alignment horizontal="center"/>
    </xf>
    <xf numFmtId="2" fontId="7" fillId="2" borderId="64" xfId="0" applyNumberFormat="1" applyFont="1" applyFill="1" applyBorder="1" applyAlignment="1" applyProtection="1">
      <alignment horizontal="center"/>
    </xf>
    <xf numFmtId="0" fontId="7" fillId="0" borderId="57" xfId="0" applyFont="1" applyBorder="1" applyAlignment="1" applyProtection="1">
      <alignment horizontal="center"/>
    </xf>
    <xf numFmtId="0" fontId="14" fillId="26" borderId="143" xfId="0" applyFont="1" applyFill="1" applyBorder="1" applyAlignment="1" applyProtection="1">
      <alignment horizontal="center"/>
    </xf>
    <xf numFmtId="0" fontId="7" fillId="33" borderId="120" xfId="0" applyFont="1" applyFill="1" applyBorder="1" applyAlignment="1" applyProtection="1">
      <alignment horizontal="center"/>
    </xf>
    <xf numFmtId="0" fontId="14" fillId="33" borderId="143" xfId="0" applyFont="1" applyFill="1" applyBorder="1" applyAlignment="1" applyProtection="1">
      <alignment horizontal="center"/>
    </xf>
    <xf numFmtId="0" fontId="14" fillId="33" borderId="150" xfId="0" applyFont="1" applyFill="1" applyBorder="1" applyAlignment="1" applyProtection="1">
      <alignment horizontal="center"/>
    </xf>
    <xf numFmtId="0" fontId="3" fillId="26" borderId="151" xfId="0" applyFont="1" applyFill="1" applyBorder="1" applyAlignment="1" applyProtection="1">
      <alignment horizontal="center"/>
    </xf>
    <xf numFmtId="0" fontId="103" fillId="31" borderId="122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44" fillId="27" borderId="29" xfId="0" applyFont="1" applyFill="1" applyBorder="1" applyAlignment="1" applyProtection="1">
      <alignment horizontal="center" vertical="center"/>
    </xf>
    <xf numFmtId="0" fontId="43" fillId="0" borderId="0" xfId="0" applyFont="1" applyBorder="1" applyAlignment="1" applyProtection="1">
      <alignment horizontal="center"/>
    </xf>
    <xf numFmtId="0" fontId="43" fillId="33" borderId="76" xfId="0" applyFont="1" applyFill="1" applyBorder="1" applyAlignment="1" applyProtection="1">
      <alignment horizontal="center"/>
    </xf>
    <xf numFmtId="0" fontId="44" fillId="33" borderId="29" xfId="0" applyFont="1" applyFill="1" applyBorder="1" applyAlignment="1" applyProtection="1">
      <alignment horizontal="center" vertical="center"/>
    </xf>
    <xf numFmtId="0" fontId="44" fillId="33" borderId="139" xfId="0" applyFont="1" applyFill="1" applyBorder="1" applyAlignment="1" applyProtection="1">
      <alignment horizontal="center" vertical="center"/>
    </xf>
    <xf numFmtId="0" fontId="37" fillId="0" borderId="0" xfId="0" applyFont="1" applyProtection="1"/>
    <xf numFmtId="2" fontId="37" fillId="27" borderId="2" xfId="0" applyNumberFormat="1" applyFont="1" applyFill="1" applyBorder="1" applyAlignment="1" applyProtection="1">
      <alignment horizontal="center" vertical="center"/>
    </xf>
    <xf numFmtId="2" fontId="37" fillId="0" borderId="2" xfId="0" applyNumberFormat="1" applyFont="1" applyBorder="1" applyAlignment="1" applyProtection="1">
      <alignment horizontal="center" vertical="center"/>
    </xf>
    <xf numFmtId="0" fontId="37" fillId="0" borderId="2" xfId="0" applyFont="1" applyBorder="1" applyAlignment="1" applyProtection="1">
      <alignment horizontal="center" vertical="center"/>
    </xf>
    <xf numFmtId="0" fontId="37" fillId="33" borderId="71" xfId="0" applyFont="1" applyFill="1" applyBorder="1" applyProtection="1"/>
    <xf numFmtId="0" fontId="37" fillId="33" borderId="2" xfId="0" applyFont="1" applyFill="1" applyBorder="1" applyAlignment="1" applyProtection="1">
      <alignment horizontal="center" vertical="center"/>
    </xf>
    <xf numFmtId="0" fontId="44" fillId="0" borderId="0" xfId="0" applyFont="1" applyBorder="1" applyAlignment="1" applyProtection="1"/>
    <xf numFmtId="2" fontId="44" fillId="27" borderId="2" xfId="0" applyNumberFormat="1" applyFont="1" applyFill="1" applyBorder="1" applyAlignment="1" applyProtection="1">
      <alignment horizontal="center" vertical="center"/>
    </xf>
    <xf numFmtId="2" fontId="44" fillId="0" borderId="2" xfId="0" applyNumberFormat="1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3" fillId="33" borderId="71" xfId="0" applyFont="1" applyFill="1" applyBorder="1" applyProtection="1"/>
    <xf numFmtId="0" fontId="44" fillId="33" borderId="2" xfId="0" applyFont="1" applyFill="1" applyBorder="1" applyAlignment="1" applyProtection="1">
      <alignment horizontal="center" vertical="center"/>
    </xf>
    <xf numFmtId="2" fontId="37" fillId="0" borderId="30" xfId="0" applyNumberFormat="1" applyFont="1" applyBorder="1" applyAlignment="1" applyProtection="1">
      <alignment horizontal="center" vertical="center"/>
    </xf>
    <xf numFmtId="2" fontId="37" fillId="0" borderId="30" xfId="0" applyNumberFormat="1" applyFont="1" applyFill="1" applyBorder="1" applyAlignment="1" applyProtection="1">
      <alignment horizontal="center" vertical="center"/>
    </xf>
    <xf numFmtId="0" fontId="37" fillId="0" borderId="30" xfId="0" applyFont="1" applyBorder="1" applyAlignment="1" applyProtection="1">
      <alignment horizontal="center" vertical="center"/>
    </xf>
    <xf numFmtId="0" fontId="37" fillId="33" borderId="103" xfId="0" applyFont="1" applyFill="1" applyBorder="1" applyProtection="1"/>
    <xf numFmtId="0" fontId="37" fillId="33" borderId="30" xfId="0" applyFont="1" applyFill="1" applyBorder="1" applyAlignment="1" applyProtection="1">
      <alignment horizontal="center" vertical="center"/>
    </xf>
    <xf numFmtId="0" fontId="37" fillId="0" borderId="152" xfId="0" applyFont="1" applyBorder="1" applyAlignment="1" applyProtection="1">
      <alignment horizontal="center" vertical="center"/>
    </xf>
    <xf numFmtId="0" fontId="37" fillId="0" borderId="0" xfId="0" applyFont="1" applyAlignment="1" applyProtection="1">
      <alignment horizontal="center"/>
    </xf>
    <xf numFmtId="0" fontId="1" fillId="0" borderId="0" xfId="0" applyFont="1" applyBorder="1" applyAlignment="1" applyProtection="1"/>
    <xf numFmtId="2" fontId="1" fillId="26" borderId="143" xfId="0" applyNumberFormat="1" applyFont="1" applyFill="1" applyBorder="1" applyAlignment="1" applyProtection="1">
      <alignment horizontal="center"/>
    </xf>
    <xf numFmtId="0" fontId="1" fillId="33" borderId="120" xfId="0" applyFont="1" applyFill="1" applyBorder="1" applyAlignment="1" applyProtection="1"/>
    <xf numFmtId="0" fontId="1" fillId="33" borderId="143" xfId="0" applyFont="1" applyFill="1" applyBorder="1" applyAlignment="1" applyProtection="1">
      <alignment horizontal="center"/>
    </xf>
    <xf numFmtId="0" fontId="1" fillId="26" borderId="143" xfId="0" applyFont="1" applyFill="1" applyBorder="1" applyAlignment="1" applyProtection="1">
      <alignment horizontal="center"/>
    </xf>
    <xf numFmtId="0" fontId="103" fillId="31" borderId="153" xfId="0" applyFont="1" applyFill="1" applyBorder="1" applyAlignment="1" applyProtection="1">
      <alignment horizontal="left" vertical="top"/>
    </xf>
    <xf numFmtId="0" fontId="1" fillId="0" borderId="0" xfId="0" applyFont="1" applyAlignment="1" applyProtection="1">
      <alignment horizontal="center"/>
    </xf>
    <xf numFmtId="0" fontId="6" fillId="38" borderId="17" xfId="0" applyFont="1" applyFill="1" applyBorder="1" applyAlignment="1" applyProtection="1">
      <alignment horizontal="center"/>
    </xf>
    <xf numFmtId="0" fontId="7" fillId="38" borderId="1" xfId="0" applyFont="1" applyFill="1" applyBorder="1" applyAlignment="1" applyProtection="1">
      <alignment horizontal="center"/>
    </xf>
    <xf numFmtId="0" fontId="7" fillId="27" borderId="0" xfId="0" applyFont="1" applyFill="1" applyProtection="1"/>
    <xf numFmtId="0" fontId="14" fillId="33" borderId="12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104" fillId="0" borderId="0" xfId="0" applyFont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05" fillId="0" borderId="0" xfId="0" applyFont="1" applyAlignment="1" applyProtection="1">
      <alignment horizontal="center"/>
    </xf>
    <xf numFmtId="0" fontId="0" fillId="0" borderId="0" xfId="0" applyAlignment="1" applyProtection="1"/>
    <xf numFmtId="0" fontId="94" fillId="0" borderId="0" xfId="0" applyFont="1" applyAlignment="1" applyProtection="1">
      <alignment horizontal="center"/>
    </xf>
    <xf numFmtId="0" fontId="85" fillId="0" borderId="0" xfId="0" applyFont="1" applyProtection="1"/>
    <xf numFmtId="0" fontId="95" fillId="27" borderId="0" xfId="0" applyFont="1" applyFill="1" applyBorder="1" applyAlignment="1" applyProtection="1">
      <alignment horizontal="left"/>
    </xf>
    <xf numFmtId="0" fontId="2" fillId="0" borderId="154" xfId="0" applyFont="1" applyFill="1" applyBorder="1" applyAlignment="1" applyProtection="1">
      <alignment horizontal="center" vertical="center"/>
      <protection locked="0"/>
    </xf>
    <xf numFmtId="0" fontId="2" fillId="0" borderId="155" xfId="0" applyFont="1" applyFill="1" applyBorder="1" applyAlignment="1" applyProtection="1">
      <alignment horizontal="center" vertical="center"/>
      <protection locked="0"/>
    </xf>
    <xf numFmtId="0" fontId="2" fillId="0" borderId="156" xfId="0" applyFont="1" applyFill="1" applyBorder="1" applyAlignment="1" applyProtection="1">
      <alignment horizontal="center" vertical="center"/>
      <protection locked="0"/>
    </xf>
    <xf numFmtId="0" fontId="0" fillId="7" borderId="157" xfId="0" applyFill="1" applyBorder="1" applyAlignment="1" applyProtection="1">
      <alignment horizontal="center"/>
      <protection locked="0"/>
    </xf>
    <xf numFmtId="0" fontId="7" fillId="7" borderId="158" xfId="0" applyFont="1" applyFill="1" applyBorder="1" applyProtection="1">
      <protection locked="0"/>
    </xf>
    <xf numFmtId="0" fontId="44" fillId="0" borderId="159" xfId="0" applyFont="1" applyBorder="1" applyAlignment="1" applyProtection="1">
      <alignment horizontal="center" vertical="center"/>
    </xf>
    <xf numFmtId="0" fontId="32" fillId="0" borderId="149" xfId="0" applyFont="1" applyBorder="1" applyAlignment="1" applyProtection="1">
      <alignment horizontal="center" vertical="center"/>
    </xf>
    <xf numFmtId="0" fontId="55" fillId="0" borderId="160" xfId="0" applyFont="1" applyBorder="1" applyAlignment="1" applyProtection="1">
      <alignment horizontal="center" vertical="center"/>
    </xf>
    <xf numFmtId="0" fontId="95" fillId="26" borderId="161" xfId="0" applyFont="1" applyFill="1" applyBorder="1" applyAlignment="1" applyProtection="1">
      <alignment horizontal="center"/>
    </xf>
    <xf numFmtId="166" fontId="2" fillId="27" borderId="162" xfId="0" applyNumberFormat="1" applyFont="1" applyFill="1" applyBorder="1" applyAlignment="1" applyProtection="1">
      <alignment horizontal="center" vertical="center"/>
    </xf>
    <xf numFmtId="166" fontId="7" fillId="0" borderId="88" xfId="0" applyNumberFormat="1" applyFont="1" applyBorder="1" applyAlignment="1" applyProtection="1">
      <alignment horizontal="center" vertical="center"/>
    </xf>
    <xf numFmtId="164" fontId="11" fillId="0" borderId="161" xfId="0" applyNumberFormat="1" applyFont="1" applyBorder="1" applyAlignment="1" applyProtection="1">
      <alignment horizontal="center" vertical="center"/>
    </xf>
    <xf numFmtId="0" fontId="95" fillId="27" borderId="67" xfId="0" applyFont="1" applyFill="1" applyBorder="1" applyAlignment="1" applyProtection="1"/>
    <xf numFmtId="0" fontId="6" fillId="27" borderId="163" xfId="0" applyFont="1" applyFill="1" applyBorder="1" applyAlignment="1" applyProtection="1">
      <alignment horizontal="center" vertical="center"/>
      <protection locked="0"/>
    </xf>
    <xf numFmtId="0" fontId="6" fillId="27" borderId="164" xfId="0" applyFont="1" applyFill="1" applyBorder="1" applyAlignment="1" applyProtection="1">
      <alignment horizontal="center" vertical="center"/>
      <protection locked="0"/>
    </xf>
    <xf numFmtId="0" fontId="6" fillId="27" borderId="164" xfId="0" applyFont="1" applyFill="1" applyBorder="1" applyAlignment="1" applyProtection="1">
      <alignment horizontal="center" vertical="center" wrapText="1"/>
      <protection locked="0"/>
    </xf>
    <xf numFmtId="0" fontId="6" fillId="27" borderId="165" xfId="0" applyFont="1" applyFill="1" applyBorder="1" applyAlignment="1" applyProtection="1">
      <alignment horizontal="center" vertical="center" wrapText="1"/>
      <protection locked="0"/>
    </xf>
    <xf numFmtId="0" fontId="6" fillId="27" borderId="166" xfId="0" applyFont="1" applyFill="1" applyBorder="1" applyAlignment="1" applyProtection="1">
      <alignment horizontal="center" vertical="center"/>
      <protection locked="0"/>
    </xf>
    <xf numFmtId="0" fontId="6" fillId="27" borderId="167" xfId="0" applyFont="1" applyFill="1" applyBorder="1" applyAlignment="1" applyProtection="1">
      <alignment horizontal="center" vertical="center"/>
      <protection locked="0"/>
    </xf>
    <xf numFmtId="0" fontId="6" fillId="27" borderId="168" xfId="0" applyFont="1" applyFill="1" applyBorder="1" applyAlignment="1" applyProtection="1">
      <alignment horizontal="center" vertical="center" wrapText="1"/>
      <protection locked="0"/>
    </xf>
    <xf numFmtId="0" fontId="6" fillId="27" borderId="168" xfId="0" applyFont="1" applyFill="1" applyBorder="1" applyAlignment="1" applyProtection="1">
      <alignment horizontal="center" vertical="center"/>
      <protection locked="0"/>
    </xf>
    <xf numFmtId="0" fontId="6" fillId="27" borderId="169" xfId="0" applyFont="1" applyFill="1" applyBorder="1" applyAlignment="1" applyProtection="1">
      <alignment horizontal="center" vertical="center" wrapText="1"/>
      <protection locked="0"/>
    </xf>
    <xf numFmtId="0" fontId="6" fillId="27" borderId="170" xfId="0" applyFont="1" applyFill="1" applyBorder="1" applyAlignment="1" applyProtection="1">
      <alignment horizontal="center" vertical="center"/>
      <protection locked="0"/>
    </xf>
    <xf numFmtId="0" fontId="6" fillId="27" borderId="167" xfId="0" applyFont="1" applyFill="1" applyBorder="1" applyAlignment="1" applyProtection="1">
      <alignment horizontal="center" vertical="center" wrapText="1"/>
      <protection locked="0"/>
    </xf>
    <xf numFmtId="0" fontId="6" fillId="0" borderId="87" xfId="0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85" fillId="0" borderId="171" xfId="0" applyFont="1" applyFill="1" applyBorder="1" applyAlignment="1" applyProtection="1">
      <alignment horizontal="center" vertical="center"/>
      <protection locked="0"/>
    </xf>
    <xf numFmtId="0" fontId="7" fillId="36" borderId="2" xfId="0" applyFont="1" applyFill="1" applyBorder="1" applyAlignment="1" applyProtection="1">
      <alignment horizontal="center" vertical="center"/>
      <protection locked="0"/>
    </xf>
    <xf numFmtId="165" fontId="7" fillId="36" borderId="2" xfId="0" applyNumberFormat="1" applyFont="1" applyFill="1" applyBorder="1" applyAlignment="1" applyProtection="1">
      <alignment horizontal="center" vertical="center"/>
      <protection locked="0"/>
    </xf>
    <xf numFmtId="0" fontId="3" fillId="35" borderId="172" xfId="0" applyFont="1" applyFill="1" applyBorder="1" applyAlignment="1" applyProtection="1">
      <alignment horizontal="center"/>
    </xf>
    <xf numFmtId="2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36" xfId="0" applyBorder="1" applyProtection="1">
      <protection locked="0"/>
    </xf>
    <xf numFmtId="2" fontId="0" fillId="0" borderId="173" xfId="0" applyNumberFormat="1" applyBorder="1" applyProtection="1">
      <protection locked="0"/>
    </xf>
    <xf numFmtId="0" fontId="43" fillId="0" borderId="174" xfId="0" applyFont="1" applyBorder="1" applyProtection="1">
      <protection locked="0"/>
    </xf>
    <xf numFmtId="0" fontId="43" fillId="0" borderId="175" xfId="0" applyFont="1" applyBorder="1" applyProtection="1">
      <protection locked="0"/>
    </xf>
    <xf numFmtId="165" fontId="106" fillId="27" borderId="128" xfId="0" applyNumberFormat="1" applyFont="1" applyFill="1" applyBorder="1" applyAlignment="1" applyProtection="1">
      <alignment horizontal="center" vertical="center"/>
      <protection locked="0"/>
    </xf>
    <xf numFmtId="0" fontId="43" fillId="33" borderId="176" xfId="0" applyFont="1" applyFill="1" applyBorder="1" applyProtection="1">
      <protection locked="0"/>
    </xf>
    <xf numFmtId="0" fontId="60" fillId="33" borderId="128" xfId="0" applyFont="1" applyFill="1" applyBorder="1" applyAlignment="1" applyProtection="1">
      <alignment horizontal="center" vertical="center"/>
      <protection locked="0"/>
    </xf>
    <xf numFmtId="0" fontId="60" fillId="0" borderId="128" xfId="0" applyFont="1" applyBorder="1" applyAlignment="1" applyProtection="1">
      <alignment horizontal="center" vertical="center"/>
      <protection locked="0"/>
    </xf>
    <xf numFmtId="2" fontId="60" fillId="0" borderId="176" xfId="0" applyNumberFormat="1" applyFont="1" applyBorder="1" applyAlignment="1" applyProtection="1">
      <alignment horizontal="center" vertical="center"/>
      <protection locked="0"/>
    </xf>
    <xf numFmtId="166" fontId="61" fillId="27" borderId="0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/>
    <xf numFmtId="0" fontId="43" fillId="0" borderId="64" xfId="0" applyFont="1" applyBorder="1" applyAlignment="1" applyProtection="1">
      <alignment horizontal="center"/>
    </xf>
    <xf numFmtId="0" fontId="43" fillId="0" borderId="64" xfId="0" applyFont="1" applyBorder="1" applyAlignment="1" applyProtection="1"/>
    <xf numFmtId="0" fontId="43" fillId="0" borderId="17" xfId="0" applyFont="1" applyBorder="1" applyAlignment="1" applyProtection="1"/>
    <xf numFmtId="0" fontId="55" fillId="0" borderId="139" xfId="0" applyFont="1" applyBorder="1" applyAlignment="1" applyProtection="1">
      <alignment horizontal="center" vertical="center"/>
    </xf>
    <xf numFmtId="0" fontId="56" fillId="0" borderId="29" xfId="0" applyFont="1" applyBorder="1" applyAlignment="1" applyProtection="1">
      <alignment horizontal="center" vertical="center"/>
    </xf>
    <xf numFmtId="0" fontId="106" fillId="27" borderId="115" xfId="0" applyFont="1" applyFill="1" applyBorder="1" applyAlignment="1" applyProtection="1">
      <alignment horizontal="center" vertical="center"/>
    </xf>
    <xf numFmtId="2" fontId="44" fillId="0" borderId="29" xfId="0" applyNumberFormat="1" applyFont="1" applyBorder="1" applyAlignment="1" applyProtection="1">
      <alignment horizontal="center" vertical="center"/>
    </xf>
    <xf numFmtId="2" fontId="55" fillId="0" borderId="29" xfId="0" applyNumberFormat="1" applyFont="1" applyBorder="1" applyAlignment="1" applyProtection="1">
      <alignment horizontal="center" vertical="center"/>
    </xf>
    <xf numFmtId="2" fontId="56" fillId="0" borderId="29" xfId="0" applyNumberFormat="1" applyFont="1" applyBorder="1" applyAlignment="1" applyProtection="1">
      <alignment horizontal="center" vertical="center"/>
    </xf>
    <xf numFmtId="0" fontId="94" fillId="0" borderId="1" xfId="0" applyFon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0" fontId="107" fillId="7" borderId="4" xfId="0" applyFont="1" applyFill="1" applyBorder="1" applyProtection="1"/>
    <xf numFmtId="0" fontId="107" fillId="7" borderId="17" xfId="0" applyFont="1" applyFill="1" applyBorder="1" applyProtection="1"/>
    <xf numFmtId="0" fontId="107" fillId="7" borderId="20" xfId="0" applyFont="1" applyFill="1" applyBorder="1" applyProtection="1"/>
    <xf numFmtId="0" fontId="107" fillId="7" borderId="19" xfId="0" applyFont="1" applyFill="1" applyBorder="1" applyProtection="1"/>
    <xf numFmtId="0" fontId="86" fillId="27" borderId="177" xfId="0" applyFont="1" applyFill="1" applyBorder="1" applyAlignment="1" applyProtection="1">
      <alignment horizontal="center" vertical="center"/>
    </xf>
    <xf numFmtId="0" fontId="86" fillId="27" borderId="178" xfId="0" applyFont="1" applyFill="1" applyBorder="1" applyAlignment="1" applyProtection="1">
      <alignment horizontal="center" vertical="center"/>
    </xf>
    <xf numFmtId="0" fontId="108" fillId="27" borderId="88" xfId="0" applyFont="1" applyFill="1" applyBorder="1" applyAlignment="1" applyProtection="1">
      <alignment horizontal="center"/>
    </xf>
    <xf numFmtId="2" fontId="108" fillId="27" borderId="0" xfId="0" applyNumberFormat="1" applyFont="1" applyFill="1" applyBorder="1" applyAlignment="1" applyProtection="1">
      <alignment horizontal="center"/>
    </xf>
    <xf numFmtId="0" fontId="86" fillId="0" borderId="0" xfId="0" applyFont="1" applyProtection="1">
      <protection locked="0"/>
    </xf>
    <xf numFmtId="0" fontId="107" fillId="44" borderId="1" xfId="0" applyFont="1" applyFill="1" applyBorder="1" applyAlignment="1" applyProtection="1">
      <alignment horizontal="center" vertical="center"/>
      <protection locked="0"/>
    </xf>
    <xf numFmtId="0" fontId="107" fillId="44" borderId="1" xfId="0" applyFont="1" applyFill="1" applyBorder="1" applyProtection="1">
      <protection locked="0"/>
    </xf>
    <xf numFmtId="0" fontId="107" fillId="0" borderId="0" xfId="0" applyFont="1" applyProtection="1">
      <protection locked="0"/>
    </xf>
    <xf numFmtId="0" fontId="107" fillId="7" borderId="1" xfId="0" applyFont="1" applyFill="1" applyBorder="1" applyProtection="1"/>
    <xf numFmtId="0" fontId="107" fillId="7" borderId="62" xfId="0" applyFont="1" applyFill="1" applyBorder="1" applyProtection="1"/>
    <xf numFmtId="0" fontId="86" fillId="0" borderId="1" xfId="0" applyFont="1" applyFill="1" applyBorder="1" applyAlignment="1" applyProtection="1">
      <alignment horizontal="center" vertical="center"/>
    </xf>
    <xf numFmtId="0" fontId="86" fillId="27" borderId="1" xfId="0" applyFont="1" applyFill="1" applyBorder="1" applyAlignment="1" applyProtection="1">
      <alignment horizontal="center" vertical="center"/>
    </xf>
    <xf numFmtId="0" fontId="86" fillId="0" borderId="1" xfId="0" applyFont="1" applyBorder="1" applyAlignment="1" applyProtection="1">
      <alignment horizontal="center" vertical="center"/>
    </xf>
    <xf numFmtId="0" fontId="86" fillId="0" borderId="49" xfId="0" applyFont="1" applyFill="1" applyBorder="1" applyAlignment="1" applyProtection="1">
      <alignment horizontal="center" vertical="center"/>
    </xf>
    <xf numFmtId="0" fontId="108" fillId="2" borderId="149" xfId="0" applyFont="1" applyFill="1" applyBorder="1" applyAlignment="1" applyProtection="1">
      <alignment horizontal="center"/>
    </xf>
    <xf numFmtId="2" fontId="108" fillId="2" borderId="64" xfId="0" applyNumberFormat="1" applyFont="1" applyFill="1" applyBorder="1" applyAlignment="1" applyProtection="1">
      <alignment horizontal="center"/>
    </xf>
    <xf numFmtId="0" fontId="107" fillId="45" borderId="1" xfId="0" applyFont="1" applyFill="1" applyBorder="1" applyAlignment="1" applyProtection="1">
      <alignment horizontal="center"/>
      <protection locked="0"/>
    </xf>
    <xf numFmtId="0" fontId="107" fillId="45" borderId="17" xfId="0" applyFont="1" applyFill="1" applyBorder="1" applyProtection="1">
      <protection locked="0"/>
    </xf>
    <xf numFmtId="2" fontId="87" fillId="0" borderId="0" xfId="0" applyNumberFormat="1" applyFont="1" applyProtection="1">
      <protection locked="0"/>
    </xf>
    <xf numFmtId="0" fontId="109" fillId="4" borderId="179" xfId="0" applyFont="1" applyFill="1" applyBorder="1" applyAlignment="1" applyProtection="1">
      <alignment horizontal="center" vertical="center" textRotation="90" shrinkToFit="1"/>
      <protection locked="0"/>
    </xf>
    <xf numFmtId="0" fontId="94" fillId="0" borderId="180" xfId="0" applyFont="1" applyFill="1" applyBorder="1" applyAlignment="1" applyProtection="1">
      <alignment horizontal="center"/>
      <protection locked="0"/>
    </xf>
    <xf numFmtId="0" fontId="104" fillId="0" borderId="100" xfId="0" applyFont="1" applyFill="1" applyBorder="1" applyAlignment="1" applyProtection="1">
      <alignment horizontal="center"/>
      <protection locked="0"/>
    </xf>
    <xf numFmtId="0" fontId="104" fillId="0" borderId="181" xfId="0" applyFont="1" applyFill="1" applyBorder="1" applyAlignment="1" applyProtection="1">
      <alignment horizontal="center"/>
      <protection locked="0"/>
    </xf>
    <xf numFmtId="0" fontId="94" fillId="0" borderId="182" xfId="0" applyFont="1" applyBorder="1" applyAlignment="1" applyProtection="1">
      <alignment horizontal="center"/>
      <protection locked="0"/>
    </xf>
    <xf numFmtId="0" fontId="94" fillId="3" borderId="100" xfId="0" applyFont="1" applyFill="1" applyBorder="1" applyAlignment="1" applyProtection="1">
      <alignment horizontal="center" wrapText="1"/>
      <protection locked="0"/>
    </xf>
    <xf numFmtId="0" fontId="94" fillId="27" borderId="100" xfId="0" applyFont="1" applyFill="1" applyBorder="1" applyAlignment="1" applyProtection="1">
      <alignment horizontal="center"/>
      <protection locked="0"/>
    </xf>
    <xf numFmtId="0" fontId="94" fillId="0" borderId="100" xfId="0" applyFont="1" applyBorder="1" applyAlignment="1" applyProtection="1">
      <alignment horizontal="center"/>
      <protection locked="0"/>
    </xf>
    <xf numFmtId="0" fontId="94" fillId="3" borderId="100" xfId="0" applyFont="1" applyFill="1" applyBorder="1" applyAlignment="1" applyProtection="1">
      <alignment horizontal="center"/>
      <protection locked="0"/>
    </xf>
    <xf numFmtId="0" fontId="94" fillId="38" borderId="100" xfId="0" applyFont="1" applyFill="1" applyBorder="1" applyAlignment="1" applyProtection="1">
      <alignment horizontal="center"/>
      <protection locked="0"/>
    </xf>
    <xf numFmtId="0" fontId="94" fillId="30" borderId="100" xfId="0" applyFont="1" applyFill="1" applyBorder="1" applyAlignment="1" applyProtection="1">
      <alignment horizontal="center"/>
      <protection locked="0"/>
    </xf>
    <xf numFmtId="0" fontId="94" fillId="0" borderId="100" xfId="0" applyFont="1" applyFill="1" applyBorder="1" applyAlignment="1" applyProtection="1">
      <alignment horizontal="center"/>
      <protection locked="0"/>
    </xf>
    <xf numFmtId="0" fontId="110" fillId="27" borderId="100" xfId="0" applyFont="1" applyFill="1" applyBorder="1" applyAlignment="1" applyProtection="1">
      <alignment horizontal="center"/>
      <protection locked="0"/>
    </xf>
    <xf numFmtId="0" fontId="110" fillId="27" borderId="104" xfId="0" applyFont="1" applyFill="1" applyBorder="1" applyAlignment="1" applyProtection="1">
      <alignment horizontal="center"/>
      <protection locked="0"/>
    </xf>
    <xf numFmtId="0" fontId="93" fillId="7" borderId="180" xfId="0" applyFont="1" applyFill="1" applyBorder="1" applyAlignment="1" applyProtection="1">
      <alignment horizontal="center"/>
      <protection locked="0"/>
    </xf>
    <xf numFmtId="0" fontId="93" fillId="0" borderId="183" xfId="0" applyFont="1" applyFill="1" applyBorder="1" applyAlignment="1" applyProtection="1">
      <alignment horizontal="center"/>
      <protection locked="0"/>
    </xf>
    <xf numFmtId="0" fontId="93" fillId="0" borderId="112" xfId="0" applyFont="1" applyFill="1" applyBorder="1" applyAlignment="1" applyProtection="1">
      <alignment horizontal="center"/>
      <protection locked="0"/>
    </xf>
    <xf numFmtId="0" fontId="111" fillId="0" borderId="100" xfId="0" applyFont="1" applyFill="1" applyBorder="1" applyAlignment="1" applyProtection="1">
      <alignment horizontal="center"/>
      <protection locked="0"/>
    </xf>
    <xf numFmtId="0" fontId="111" fillId="2" borderId="118" xfId="0" applyFont="1" applyFill="1" applyBorder="1" applyAlignment="1" applyProtection="1">
      <alignment horizontal="center"/>
      <protection locked="0"/>
    </xf>
    <xf numFmtId="0" fontId="93" fillId="26" borderId="184" xfId="0" applyFont="1" applyFill="1" applyBorder="1" applyAlignment="1" applyProtection="1">
      <alignment horizontal="center"/>
      <protection locked="0"/>
    </xf>
    <xf numFmtId="0" fontId="112" fillId="7" borderId="182" xfId="0" applyFont="1" applyFill="1" applyBorder="1" applyAlignment="1" applyProtection="1">
      <alignment horizontal="center"/>
    </xf>
    <xf numFmtId="0" fontId="94" fillId="7" borderId="100" xfId="0" applyFont="1" applyFill="1" applyBorder="1" applyAlignment="1" applyProtection="1">
      <alignment horizontal="center"/>
    </xf>
    <xf numFmtId="0" fontId="113" fillId="7" borderId="100" xfId="0" applyFont="1" applyFill="1" applyBorder="1" applyAlignment="1" applyProtection="1">
      <alignment horizontal="center"/>
    </xf>
    <xf numFmtId="0" fontId="95" fillId="7" borderId="184" xfId="0" applyFont="1" applyFill="1" applyBorder="1" applyAlignment="1" applyProtection="1"/>
    <xf numFmtId="165" fontId="94" fillId="0" borderId="112" xfId="0" applyNumberFormat="1" applyFont="1" applyBorder="1" applyAlignment="1" applyProtection="1">
      <alignment horizontal="center"/>
    </xf>
    <xf numFmtId="0" fontId="94" fillId="27" borderId="185" xfId="0" applyFont="1" applyFill="1" applyBorder="1" applyAlignment="1" applyProtection="1">
      <alignment horizontal="center" vertical="center"/>
    </xf>
    <xf numFmtId="0" fontId="93" fillId="27" borderId="100" xfId="0" applyFont="1" applyFill="1" applyBorder="1" applyAlignment="1" applyProtection="1">
      <alignment horizontal="center" vertical="center"/>
    </xf>
    <xf numFmtId="0" fontId="93" fillId="27" borderId="186" xfId="0" applyFont="1" applyFill="1" applyBorder="1" applyAlignment="1" applyProtection="1">
      <alignment horizontal="center" vertical="center"/>
    </xf>
    <xf numFmtId="166" fontId="94" fillId="0" borderId="118" xfId="0" applyNumberFormat="1" applyFont="1" applyBorder="1" applyAlignment="1" applyProtection="1">
      <alignment horizontal="center"/>
    </xf>
    <xf numFmtId="164" fontId="94" fillId="0" borderId="187" xfId="0" applyNumberFormat="1" applyFont="1" applyBorder="1" applyAlignment="1" applyProtection="1">
      <alignment horizontal="center" vertical="center"/>
    </xf>
    <xf numFmtId="0" fontId="7" fillId="7" borderId="48" xfId="0" applyFont="1" applyFill="1" applyBorder="1" applyAlignment="1" applyProtection="1">
      <alignment horizontal="center"/>
      <protection locked="0"/>
    </xf>
    <xf numFmtId="0" fontId="1" fillId="0" borderId="115" xfId="0" applyFont="1" applyFill="1" applyBorder="1" applyAlignment="1" applyProtection="1">
      <alignment horizontal="center"/>
      <protection locked="0"/>
    </xf>
    <xf numFmtId="0" fontId="1" fillId="0" borderId="64" xfId="0" applyFont="1" applyBorder="1" applyAlignment="1" applyProtection="1">
      <alignment horizontal="center"/>
      <protection locked="0"/>
    </xf>
    <xf numFmtId="0" fontId="90" fillId="0" borderId="64" xfId="0" applyFont="1" applyFill="1" applyBorder="1" applyAlignment="1" applyProtection="1">
      <alignment horizontal="center"/>
      <protection locked="0"/>
    </xf>
    <xf numFmtId="0" fontId="90" fillId="2" borderId="0" xfId="0" applyFont="1" applyFill="1" applyBorder="1" applyAlignment="1" applyProtection="1">
      <alignment horizontal="center"/>
      <protection locked="0"/>
    </xf>
    <xf numFmtId="0" fontId="14" fillId="27" borderId="140" xfId="0" applyFont="1" applyFill="1" applyBorder="1" applyAlignment="1" applyProtection="1">
      <alignment horizontal="center" vertical="center"/>
    </xf>
    <xf numFmtId="0" fontId="2" fillId="27" borderId="188" xfId="0" applyFont="1" applyFill="1" applyBorder="1" applyAlignment="1" applyProtection="1">
      <alignment horizontal="center" vertical="center"/>
    </xf>
    <xf numFmtId="165" fontId="2" fillId="27" borderId="149" xfId="0" applyNumberFormat="1" applyFont="1" applyFill="1" applyBorder="1" applyAlignment="1" applyProtection="1">
      <alignment horizontal="center" vertical="center"/>
    </xf>
    <xf numFmtId="0" fontId="47" fillId="7" borderId="31" xfId="0" applyFont="1" applyFill="1" applyBorder="1" applyAlignment="1" applyProtection="1">
      <alignment horizontal="center" vertical="center" textRotation="90" shrinkToFit="1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6" fillId="0" borderId="18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1" fillId="0" borderId="142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7" fillId="27" borderId="2" xfId="0" applyFont="1" applyFill="1" applyBorder="1" applyAlignment="1" applyProtection="1">
      <alignment horizontal="center"/>
      <protection locked="0"/>
    </xf>
    <xf numFmtId="0" fontId="1" fillId="27" borderId="2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3" borderId="29" xfId="0" applyFont="1" applyFill="1" applyBorder="1" applyAlignment="1" applyProtection="1">
      <alignment horizontal="center"/>
      <protection locked="0"/>
    </xf>
    <xf numFmtId="0" fontId="1" fillId="30" borderId="2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40" fillId="2" borderId="30" xfId="0" applyFont="1" applyFill="1" applyBorder="1" applyAlignment="1" applyProtection="1">
      <alignment horizontal="center"/>
      <protection locked="0"/>
    </xf>
    <xf numFmtId="0" fontId="40" fillId="2" borderId="13" xfId="0" applyFont="1" applyFill="1" applyBorder="1" applyAlignment="1" applyProtection="1">
      <alignment horizontal="center"/>
      <protection locked="0"/>
    </xf>
    <xf numFmtId="0" fontId="0" fillId="7" borderId="29" xfId="0" applyFill="1" applyBorder="1" applyAlignment="1" applyProtection="1">
      <alignment horizont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90" xfId="0" applyFont="1" applyFill="1" applyBorder="1" applyAlignment="1" applyProtection="1">
      <alignment horizontal="center" vertical="center"/>
      <protection locked="0"/>
    </xf>
    <xf numFmtId="0" fontId="1" fillId="0" borderId="142" xfId="0" applyFont="1" applyFill="1" applyBorder="1" applyAlignment="1" applyProtection="1">
      <alignment horizontal="center"/>
      <protection locked="0"/>
    </xf>
    <xf numFmtId="0" fontId="90" fillId="0" borderId="2" xfId="0" applyFont="1" applyFill="1" applyBorder="1" applyAlignment="1" applyProtection="1">
      <alignment horizontal="center"/>
      <protection locked="0"/>
    </xf>
    <xf numFmtId="0" fontId="90" fillId="2" borderId="12" xfId="0" applyFont="1" applyFill="1" applyBorder="1" applyAlignment="1" applyProtection="1">
      <alignment horizontal="center"/>
      <protection locked="0"/>
    </xf>
    <xf numFmtId="0" fontId="95" fillId="27" borderId="12" xfId="0" applyFont="1" applyFill="1" applyBorder="1" applyAlignment="1" applyProtection="1">
      <alignment horizontal="center"/>
    </xf>
    <xf numFmtId="165" fontId="14" fillId="0" borderId="142" xfId="0" applyNumberFormat="1" applyFont="1" applyBorder="1" applyAlignment="1" applyProtection="1">
      <alignment horizontal="center" vertical="center"/>
    </xf>
    <xf numFmtId="165" fontId="2" fillId="27" borderId="124" xfId="0" applyNumberFormat="1" applyFont="1" applyFill="1" applyBorder="1" applyAlignment="1" applyProtection="1">
      <alignment horizontal="center" vertical="center"/>
    </xf>
    <xf numFmtId="164" fontId="11" fillId="0" borderId="13" xfId="0" applyNumberFormat="1" applyFont="1" applyBorder="1" applyAlignment="1" applyProtection="1">
      <alignment horizontal="center" vertical="center"/>
    </xf>
    <xf numFmtId="0" fontId="47" fillId="27" borderId="175" xfId="0" applyFont="1" applyFill="1" applyBorder="1" applyAlignment="1" applyProtection="1">
      <alignment horizontal="center" vertical="center" textRotation="90" shrinkToFit="1"/>
      <protection locked="0"/>
    </xf>
    <xf numFmtId="0" fontId="7" fillId="0" borderId="62" xfId="0" applyFont="1" applyFill="1" applyBorder="1" applyAlignment="1" applyProtection="1">
      <alignment horizontal="center" vertical="center"/>
      <protection locked="0"/>
    </xf>
    <xf numFmtId="0" fontId="6" fillId="0" borderId="191" xfId="0" applyFont="1" applyFill="1" applyBorder="1" applyAlignment="1" applyProtection="1">
      <alignment horizontal="center" vertical="center"/>
      <protection locked="0"/>
    </xf>
    <xf numFmtId="0" fontId="6" fillId="0" borderId="62" xfId="0" applyFont="1" applyFill="1" applyBorder="1" applyAlignment="1" applyProtection="1">
      <alignment horizontal="center" vertical="center"/>
      <protection locked="0"/>
    </xf>
    <xf numFmtId="0" fontId="5" fillId="0" borderId="191" xfId="0" applyFont="1" applyFill="1" applyBorder="1" applyAlignment="1" applyProtection="1">
      <alignment horizontal="center"/>
      <protection locked="0"/>
    </xf>
    <xf numFmtId="0" fontId="35" fillId="3" borderId="64" xfId="0" applyFont="1" applyFill="1" applyBorder="1" applyAlignment="1" applyProtection="1">
      <alignment horizontal="center"/>
      <protection locked="0"/>
    </xf>
    <xf numFmtId="0" fontId="0" fillId="27" borderId="64" xfId="0" applyFill="1" applyBorder="1" applyProtection="1">
      <protection locked="0"/>
    </xf>
    <xf numFmtId="0" fontId="0" fillId="0" borderId="64" xfId="0" applyBorder="1" applyProtection="1">
      <protection locked="0"/>
    </xf>
    <xf numFmtId="0" fontId="0" fillId="0" borderId="69" xfId="0" applyBorder="1" applyProtection="1">
      <protection locked="0"/>
    </xf>
    <xf numFmtId="0" fontId="2" fillId="30" borderId="69" xfId="0" applyFont="1" applyFill="1" applyBorder="1" applyAlignment="1" applyProtection="1">
      <alignment horizontal="center"/>
      <protection locked="0"/>
    </xf>
    <xf numFmtId="0" fontId="2" fillId="27" borderId="69" xfId="0" applyFont="1" applyFill="1" applyBorder="1" applyAlignment="1" applyProtection="1">
      <alignment horizontal="center"/>
      <protection locked="0"/>
    </xf>
    <xf numFmtId="0" fontId="2" fillId="27" borderId="64" xfId="0" applyFont="1" applyFill="1" applyBorder="1" applyAlignment="1" applyProtection="1">
      <alignment horizontal="center"/>
      <protection locked="0"/>
    </xf>
    <xf numFmtId="0" fontId="2" fillId="30" borderId="64" xfId="0" applyFont="1" applyFill="1" applyBorder="1" applyAlignment="1" applyProtection="1">
      <alignment horizontal="center"/>
      <protection locked="0"/>
    </xf>
    <xf numFmtId="0" fontId="2" fillId="0" borderId="64" xfId="0" applyFont="1" applyFill="1" applyBorder="1" applyAlignment="1" applyProtection="1">
      <alignment horizontal="center"/>
      <protection locked="0"/>
    </xf>
    <xf numFmtId="0" fontId="7" fillId="0" borderId="64" xfId="0" applyFont="1" applyFill="1" applyBorder="1" applyAlignment="1" applyProtection="1">
      <alignment horizontal="center"/>
      <protection locked="0"/>
    </xf>
    <xf numFmtId="0" fontId="2" fillId="3" borderId="64" xfId="0" applyFont="1" applyFill="1" applyBorder="1" applyAlignment="1" applyProtection="1">
      <alignment horizontal="center"/>
      <protection locked="0"/>
    </xf>
    <xf numFmtId="0" fontId="2" fillId="0" borderId="64" xfId="0" applyFont="1" applyBorder="1" applyAlignment="1" applyProtection="1">
      <alignment horizontal="center"/>
      <protection locked="0"/>
    </xf>
    <xf numFmtId="0" fontId="7" fillId="0" borderId="64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95" fillId="27" borderId="64" xfId="0" applyFont="1" applyFill="1" applyBorder="1" applyAlignment="1" applyProtection="1">
      <alignment horizontal="center"/>
      <protection locked="0"/>
    </xf>
    <xf numFmtId="0" fontId="40" fillId="27" borderId="64" xfId="0" applyFont="1" applyFill="1" applyBorder="1" applyProtection="1">
      <protection locked="0"/>
    </xf>
    <xf numFmtId="0" fontId="40" fillId="0" borderId="62" xfId="0" applyFont="1" applyBorder="1" applyProtection="1">
      <protection locked="0"/>
    </xf>
    <xf numFmtId="0" fontId="37" fillId="7" borderId="192" xfId="0" applyFont="1" applyFill="1" applyBorder="1" applyProtection="1">
      <protection locked="0"/>
    </xf>
    <xf numFmtId="2" fontId="2" fillId="35" borderId="121" xfId="0" applyNumberFormat="1" applyFont="1" applyFill="1" applyBorder="1" applyAlignment="1" applyProtection="1">
      <alignment horizontal="center"/>
    </xf>
    <xf numFmtId="2" fontId="84" fillId="46" borderId="0" xfId="0" applyNumberFormat="1" applyFont="1" applyFill="1" applyBorder="1" applyAlignment="1" applyProtection="1">
      <alignment horizontal="right" vertical="center" textRotation="90"/>
      <protection locked="0"/>
    </xf>
    <xf numFmtId="2" fontId="114" fillId="46" borderId="0" xfId="0" applyNumberFormat="1" applyFont="1" applyFill="1" applyBorder="1" applyAlignment="1" applyProtection="1">
      <alignment horizontal="right"/>
      <protection locked="0"/>
    </xf>
    <xf numFmtId="2" fontId="115" fillId="46" borderId="0" xfId="0" applyNumberFormat="1" applyFont="1" applyFill="1" applyBorder="1" applyAlignment="1" applyProtection="1">
      <alignment horizontal="right"/>
      <protection locked="0"/>
    </xf>
    <xf numFmtId="2" fontId="86" fillId="46" borderId="0" xfId="0" applyNumberFormat="1" applyFont="1" applyFill="1" applyBorder="1" applyAlignment="1" applyProtection="1">
      <alignment horizontal="right"/>
      <protection locked="0"/>
    </xf>
    <xf numFmtId="2" fontId="84" fillId="46" borderId="0" xfId="0" applyNumberFormat="1" applyFont="1" applyFill="1" applyBorder="1" applyAlignment="1" applyProtection="1">
      <alignment horizontal="right"/>
      <protection locked="0"/>
    </xf>
    <xf numFmtId="2" fontId="86" fillId="47" borderId="0" xfId="0" applyNumberFormat="1" applyFont="1" applyFill="1" applyBorder="1" applyAlignment="1" applyProtection="1">
      <alignment horizontal="right" vertical="center"/>
      <protection locked="0"/>
    </xf>
    <xf numFmtId="2" fontId="116" fillId="46" borderId="0" xfId="0" applyNumberFormat="1" applyFont="1" applyFill="1" applyBorder="1" applyAlignment="1" applyProtection="1">
      <alignment horizontal="right"/>
      <protection locked="0"/>
    </xf>
    <xf numFmtId="2" fontId="84" fillId="46" borderId="0" xfId="0" applyNumberFormat="1" applyFont="1" applyFill="1" applyBorder="1" applyAlignment="1" applyProtection="1">
      <alignment horizontal="right" vertical="top"/>
      <protection locked="0"/>
    </xf>
    <xf numFmtId="2" fontId="7" fillId="48" borderId="0" xfId="0" applyNumberFormat="1" applyFont="1" applyFill="1" applyBorder="1" applyAlignment="1" applyProtection="1">
      <alignment horizontal="right"/>
      <protection locked="0"/>
    </xf>
    <xf numFmtId="0" fontId="86" fillId="27" borderId="0" xfId="0" applyFont="1" applyFill="1" applyBorder="1" applyAlignment="1" applyProtection="1">
      <alignment horizontal="center" vertical="center"/>
    </xf>
    <xf numFmtId="2" fontId="84" fillId="27" borderId="0" xfId="0" applyNumberFormat="1" applyFont="1" applyFill="1" applyBorder="1" applyAlignment="1" applyProtection="1">
      <alignment horizontal="center"/>
    </xf>
    <xf numFmtId="2" fontId="115" fillId="27" borderId="0" xfId="0" applyNumberFormat="1" applyFont="1" applyFill="1" applyBorder="1" applyAlignment="1" applyProtection="1">
      <alignment horizontal="center"/>
    </xf>
    <xf numFmtId="0" fontId="86" fillId="27" borderId="0" xfId="0" applyFont="1" applyFill="1" applyBorder="1" applyAlignment="1" applyProtection="1">
      <alignment horizontal="center"/>
    </xf>
    <xf numFmtId="2" fontId="86" fillId="27" borderId="0" xfId="0" applyNumberFormat="1" applyFont="1" applyFill="1" applyBorder="1" applyAlignment="1" applyProtection="1">
      <alignment horizontal="left"/>
    </xf>
    <xf numFmtId="0" fontId="86" fillId="27" borderId="0" xfId="0" applyFont="1" applyFill="1" applyBorder="1" applyProtection="1"/>
    <xf numFmtId="2" fontId="117" fillId="27" borderId="0" xfId="0" applyNumberFormat="1" applyFont="1" applyFill="1" applyBorder="1" applyAlignment="1" applyProtection="1">
      <alignment horizontal="left"/>
    </xf>
    <xf numFmtId="2" fontId="103" fillId="27" borderId="0" xfId="0" applyNumberFormat="1" applyFont="1" applyFill="1" applyBorder="1" applyAlignment="1" applyProtection="1">
      <alignment horizontal="center" vertical="top"/>
    </xf>
    <xf numFmtId="0" fontId="114" fillId="46" borderId="0" xfId="0" applyFont="1" applyFill="1" applyBorder="1" applyAlignment="1" applyProtection="1">
      <alignment horizontal="center" vertical="center" textRotation="90" wrapText="1" shrinkToFit="1"/>
    </xf>
    <xf numFmtId="2" fontId="86" fillId="46" borderId="0" xfId="0" applyNumberFormat="1" applyFont="1" applyFill="1" applyBorder="1" applyAlignment="1" applyProtection="1">
      <alignment horizontal="center" vertical="center" textRotation="90"/>
    </xf>
    <xf numFmtId="2" fontId="84" fillId="46" borderId="0" xfId="0" applyNumberFormat="1" applyFont="1" applyFill="1" applyBorder="1" applyAlignment="1" applyProtection="1">
      <alignment horizontal="center" vertical="center" textRotation="90"/>
    </xf>
    <xf numFmtId="0" fontId="86" fillId="46" borderId="0" xfId="0" applyFont="1" applyFill="1" applyBorder="1" applyAlignment="1" applyProtection="1"/>
    <xf numFmtId="2" fontId="114" fillId="46" borderId="0" xfId="0" applyNumberFormat="1" applyFont="1" applyFill="1" applyBorder="1" applyAlignment="1" applyProtection="1">
      <alignment horizontal="center" vertical="center" textRotation="90" shrinkToFit="1"/>
    </xf>
    <xf numFmtId="2" fontId="114" fillId="46" borderId="0" xfId="0" applyNumberFormat="1" applyFont="1" applyFill="1" applyBorder="1" applyAlignment="1" applyProtection="1">
      <alignment horizontal="center"/>
    </xf>
    <xf numFmtId="0" fontId="118" fillId="46" borderId="0" xfId="0" applyFont="1" applyFill="1" applyBorder="1" applyAlignment="1" applyProtection="1">
      <alignment horizontal="center"/>
    </xf>
    <xf numFmtId="2" fontId="118" fillId="46" borderId="0" xfId="0" applyNumberFormat="1" applyFont="1" applyFill="1" applyBorder="1" applyAlignment="1" applyProtection="1">
      <alignment horizontal="center"/>
    </xf>
    <xf numFmtId="0" fontId="115" fillId="46" borderId="0" xfId="0" applyFont="1" applyFill="1" applyBorder="1" applyAlignment="1" applyProtection="1">
      <alignment horizontal="center"/>
    </xf>
    <xf numFmtId="2" fontId="86" fillId="46" borderId="0" xfId="0" applyNumberFormat="1" applyFont="1" applyFill="1" applyBorder="1" applyAlignment="1" applyProtection="1">
      <alignment horizontal="center"/>
    </xf>
    <xf numFmtId="0" fontId="86" fillId="46" borderId="0" xfId="0" applyFont="1" applyFill="1" applyBorder="1" applyAlignment="1" applyProtection="1">
      <alignment horizontal="center" vertical="center"/>
    </xf>
    <xf numFmtId="2" fontId="84" fillId="46" borderId="0" xfId="0" applyNumberFormat="1" applyFont="1" applyFill="1" applyBorder="1" applyAlignment="1" applyProtection="1">
      <alignment horizontal="center" vertical="center"/>
    </xf>
    <xf numFmtId="2" fontId="84" fillId="46" borderId="0" xfId="0" applyNumberFormat="1" applyFont="1" applyFill="1" applyBorder="1" applyAlignment="1" applyProtection="1">
      <alignment horizontal="center"/>
    </xf>
    <xf numFmtId="0" fontId="86" fillId="47" borderId="0" xfId="0" applyFont="1" applyFill="1" applyBorder="1" applyAlignment="1" applyProtection="1">
      <alignment horizontal="center" vertical="center"/>
    </xf>
    <xf numFmtId="2" fontId="86" fillId="47" borderId="0" xfId="0" applyNumberFormat="1" applyFont="1" applyFill="1" applyBorder="1" applyAlignment="1" applyProtection="1">
      <alignment horizontal="center" vertical="center"/>
    </xf>
    <xf numFmtId="0" fontId="86" fillId="49" borderId="0" xfId="0" applyFont="1" applyFill="1" applyBorder="1" applyAlignment="1" applyProtection="1">
      <alignment horizontal="center" vertical="center"/>
    </xf>
    <xf numFmtId="2" fontId="86" fillId="49" borderId="0" xfId="0" applyNumberFormat="1" applyFont="1" applyFill="1" applyBorder="1" applyAlignment="1" applyProtection="1">
      <alignment horizontal="center" vertical="center"/>
    </xf>
    <xf numFmtId="2" fontId="84" fillId="47" borderId="0" xfId="0" applyNumberFormat="1" applyFont="1" applyFill="1" applyBorder="1" applyAlignment="1" applyProtection="1">
      <alignment horizontal="center" vertical="center"/>
    </xf>
    <xf numFmtId="2" fontId="116" fillId="46" borderId="0" xfId="0" applyNumberFormat="1" applyFont="1" applyFill="1" applyBorder="1" applyAlignment="1" applyProtection="1">
      <alignment horizontal="center"/>
    </xf>
    <xf numFmtId="2" fontId="84" fillId="46" borderId="0" xfId="0" applyNumberFormat="1" applyFont="1" applyFill="1" applyBorder="1" applyAlignment="1" applyProtection="1">
      <alignment horizontal="center" vertical="top"/>
    </xf>
    <xf numFmtId="0" fontId="115" fillId="46" borderId="0" xfId="0" applyFont="1" applyFill="1" applyBorder="1" applyProtection="1">
      <protection locked="0"/>
    </xf>
    <xf numFmtId="2" fontId="115" fillId="46" borderId="0" xfId="0" applyNumberFormat="1" applyFont="1" applyFill="1" applyBorder="1" applyAlignment="1" applyProtection="1">
      <alignment horizontal="center"/>
    </xf>
    <xf numFmtId="0" fontId="87" fillId="0" borderId="80" xfId="0" applyFont="1" applyFill="1" applyBorder="1" applyAlignment="1" applyProtection="1">
      <alignment horizontal="center" vertical="center"/>
    </xf>
    <xf numFmtId="0" fontId="87" fillId="0" borderId="53" xfId="0" applyFont="1" applyFill="1" applyBorder="1" applyAlignment="1" applyProtection="1">
      <alignment horizontal="center" vertical="center"/>
    </xf>
    <xf numFmtId="0" fontId="86" fillId="0" borderId="53" xfId="0" applyFont="1" applyFill="1" applyBorder="1" applyAlignment="1" applyProtection="1">
      <alignment horizontal="center" vertical="center"/>
    </xf>
    <xf numFmtId="0" fontId="86" fillId="27" borderId="193" xfId="0" applyFont="1" applyFill="1" applyBorder="1" applyAlignment="1" applyProtection="1">
      <alignment horizontal="center" vertical="center"/>
    </xf>
    <xf numFmtId="0" fontId="14" fillId="26" borderId="194" xfId="0" applyFont="1" applyFill="1" applyBorder="1" applyAlignment="1" applyProtection="1">
      <alignment horizontal="center"/>
    </xf>
    <xf numFmtId="0" fontId="44" fillId="0" borderId="195" xfId="0" applyFont="1" applyBorder="1" applyAlignment="1" applyProtection="1">
      <alignment horizontal="center" vertical="center"/>
    </xf>
    <xf numFmtId="2" fontId="37" fillId="27" borderId="196" xfId="0" applyNumberFormat="1" applyFont="1" applyFill="1" applyBorder="1" applyAlignment="1" applyProtection="1">
      <alignment horizontal="center" vertical="center"/>
    </xf>
    <xf numFmtId="2" fontId="44" fillId="27" borderId="196" xfId="0" applyNumberFormat="1" applyFont="1" applyFill="1" applyBorder="1" applyAlignment="1" applyProtection="1">
      <alignment horizontal="center" vertical="center"/>
    </xf>
    <xf numFmtId="2" fontId="37" fillId="0" borderId="197" xfId="0" applyNumberFormat="1" applyFont="1" applyBorder="1" applyAlignment="1" applyProtection="1">
      <alignment horizontal="center" vertical="center"/>
    </xf>
    <xf numFmtId="2" fontId="1" fillId="26" borderId="194" xfId="0" applyNumberFormat="1" applyFont="1" applyFill="1" applyBorder="1" applyAlignment="1" applyProtection="1">
      <alignment horizontal="center"/>
    </xf>
    <xf numFmtId="165" fontId="14" fillId="0" borderId="198" xfId="0" applyNumberFormat="1" applyFont="1" applyBorder="1" applyAlignment="1" applyProtection="1">
      <alignment horizontal="center"/>
      <protection locked="0"/>
    </xf>
    <xf numFmtId="165" fontId="106" fillId="27" borderId="199" xfId="0" applyNumberFormat="1" applyFont="1" applyFill="1" applyBorder="1" applyAlignment="1" applyProtection="1">
      <alignment horizontal="center" vertical="center"/>
      <protection locked="0"/>
    </xf>
    <xf numFmtId="0" fontId="1" fillId="36" borderId="196" xfId="0" applyFont="1" applyFill="1" applyBorder="1" applyAlignment="1" applyProtection="1">
      <alignment horizontal="center" vertical="center"/>
      <protection locked="0"/>
    </xf>
    <xf numFmtId="166" fontId="7" fillId="27" borderId="200" xfId="0" applyNumberFormat="1" applyFont="1" applyFill="1" applyBorder="1" applyAlignment="1" applyProtection="1">
      <alignment horizontal="center" vertical="center"/>
      <protection locked="0"/>
    </xf>
    <xf numFmtId="166" fontId="7" fillId="0" borderId="198" xfId="0" applyNumberFormat="1" applyFont="1" applyBorder="1" applyAlignment="1" applyProtection="1">
      <alignment horizontal="center" vertical="center"/>
      <protection locked="0"/>
    </xf>
    <xf numFmtId="164" fontId="11" fillId="0" borderId="20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protection locked="0"/>
    </xf>
    <xf numFmtId="0" fontId="0" fillId="0" borderId="5" xfId="0" applyBorder="1" applyProtection="1">
      <protection locked="0"/>
    </xf>
    <xf numFmtId="0" fontId="1" fillId="27" borderId="171" xfId="0" applyFont="1" applyFill="1" applyBorder="1" applyAlignment="1" applyProtection="1">
      <alignment horizontal="center" vertical="center"/>
      <protection locked="0"/>
    </xf>
    <xf numFmtId="0" fontId="1" fillId="27" borderId="202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protection locked="0"/>
    </xf>
    <xf numFmtId="0" fontId="94" fillId="0" borderId="4" xfId="0" applyFon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1" fillId="27" borderId="138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  <xf numFmtId="0" fontId="94" fillId="0" borderId="3" xfId="0" applyFon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03" xfId="0" applyBorder="1" applyProtection="1">
      <protection locked="0"/>
    </xf>
    <xf numFmtId="0" fontId="0" fillId="0" borderId="60" xfId="0" applyBorder="1" applyProtection="1">
      <protection locked="0"/>
    </xf>
    <xf numFmtId="0" fontId="0" fillId="0" borderId="7" xfId="0" applyBorder="1" applyAlignment="1" applyProtection="1">
      <protection locked="0"/>
    </xf>
    <xf numFmtId="0" fontId="94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1" fillId="27" borderId="204" xfId="0" applyFont="1" applyFill="1" applyBorder="1" applyAlignment="1" applyProtection="1">
      <alignment horizontal="center" vertical="center"/>
      <protection locked="0"/>
    </xf>
    <xf numFmtId="0" fontId="0" fillId="0" borderId="47" xfId="0" applyBorder="1" applyProtection="1">
      <protection locked="0"/>
    </xf>
    <xf numFmtId="0" fontId="1" fillId="27" borderId="196" xfId="0" applyFont="1" applyFill="1" applyBorder="1" applyAlignment="1" applyProtection="1">
      <alignment horizontal="center" vertical="center"/>
      <protection locked="0"/>
    </xf>
    <xf numFmtId="0" fontId="0" fillId="0" borderId="205" xfId="0" applyBorder="1" applyProtection="1">
      <protection locked="0"/>
    </xf>
    <xf numFmtId="0" fontId="0" fillId="0" borderId="57" xfId="0" applyBorder="1" applyProtection="1">
      <protection locked="0"/>
    </xf>
    <xf numFmtId="0" fontId="0" fillId="0" borderId="44" xfId="0" applyBorder="1" applyAlignment="1" applyProtection="1">
      <protection locked="0"/>
    </xf>
    <xf numFmtId="0" fontId="94" fillId="0" borderId="44" xfId="0" applyFont="1" applyBorder="1" applyAlignment="1" applyProtection="1">
      <alignment horizontal="center"/>
      <protection locked="0"/>
    </xf>
    <xf numFmtId="0" fontId="0" fillId="0" borderId="44" xfId="0" applyBorder="1" applyProtection="1">
      <protection locked="0"/>
    </xf>
    <xf numFmtId="0" fontId="0" fillId="0" borderId="27" xfId="0" applyBorder="1" applyProtection="1">
      <protection locked="0"/>
    </xf>
    <xf numFmtId="0" fontId="1" fillId="27" borderId="206" xfId="0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protection locked="0"/>
    </xf>
    <xf numFmtId="0" fontId="94" fillId="0" borderId="60" xfId="0" applyFont="1" applyBorder="1" applyAlignment="1" applyProtection="1">
      <alignment horizontal="center"/>
    </xf>
    <xf numFmtId="0" fontId="0" fillId="0" borderId="42" xfId="0" applyBorder="1" applyAlignment="1" applyProtection="1">
      <protection locked="0"/>
    </xf>
    <xf numFmtId="0" fontId="1" fillId="27" borderId="195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protection locked="0"/>
    </xf>
    <xf numFmtId="0" fontId="1" fillId="27" borderId="5" xfId="0" applyFont="1" applyFill="1" applyBorder="1" applyAlignment="1" applyProtection="1">
      <alignment horizontal="center"/>
      <protection locked="0"/>
    </xf>
    <xf numFmtId="0" fontId="1" fillId="27" borderId="6" xfId="0" applyFont="1" applyFill="1" applyBorder="1" applyAlignment="1" applyProtection="1">
      <alignment horizontal="center"/>
      <protection locked="0"/>
    </xf>
    <xf numFmtId="0" fontId="83" fillId="34" borderId="113" xfId="0" applyFont="1" applyFill="1" applyBorder="1" applyAlignment="1" applyProtection="1">
      <alignment horizontal="center" vertical="center" textRotation="90" shrinkToFit="1"/>
    </xf>
    <xf numFmtId="0" fontId="35" fillId="0" borderId="113" xfId="0" applyFont="1" applyFill="1" applyBorder="1" applyAlignment="1" applyProtection="1">
      <alignment horizontal="center"/>
    </xf>
    <xf numFmtId="0" fontId="35" fillId="0" borderId="20" xfId="0" applyFont="1" applyFill="1" applyBorder="1" applyAlignment="1" applyProtection="1">
      <alignment horizontal="center"/>
    </xf>
    <xf numFmtId="0" fontId="35" fillId="17" borderId="20" xfId="0" applyFont="1" applyFill="1" applyBorder="1" applyAlignment="1" applyProtection="1">
      <alignment horizontal="center"/>
    </xf>
    <xf numFmtId="0" fontId="35" fillId="0" borderId="17" xfId="0" applyFont="1" applyFill="1" applyBorder="1" applyAlignment="1" applyProtection="1">
      <alignment horizontal="center"/>
    </xf>
    <xf numFmtId="0" fontId="35" fillId="0" borderId="18" xfId="0" applyFont="1" applyFill="1" applyBorder="1" applyAlignment="1" applyProtection="1">
      <alignment horizontal="center"/>
    </xf>
    <xf numFmtId="0" fontId="0" fillId="6" borderId="17" xfId="0" applyFill="1" applyBorder="1" applyAlignment="1" applyProtection="1">
      <alignment horizontal="center"/>
    </xf>
    <xf numFmtId="0" fontId="40" fillId="0" borderId="20" xfId="0" applyFont="1" applyFill="1" applyBorder="1" applyAlignment="1" applyProtection="1">
      <alignment horizontal="center"/>
    </xf>
    <xf numFmtId="0" fontId="1" fillId="27" borderId="86" xfId="0" applyFont="1" applyFill="1" applyBorder="1" applyAlignment="1" applyProtection="1">
      <alignment horizontal="center"/>
    </xf>
    <xf numFmtId="0" fontId="119" fillId="9" borderId="63" xfId="0" applyFont="1" applyFill="1" applyBorder="1" applyAlignment="1" applyProtection="1">
      <alignment horizontal="center" vertical="center" textRotation="90" shrinkToFit="1"/>
    </xf>
    <xf numFmtId="0" fontId="93" fillId="0" borderId="138" xfId="0" applyFont="1" applyFill="1" applyBorder="1" applyAlignment="1" applyProtection="1"/>
    <xf numFmtId="0" fontId="93" fillId="0" borderId="63" xfId="0" applyFont="1" applyBorder="1" applyAlignment="1" applyProtection="1">
      <alignment horizontal="center"/>
    </xf>
    <xf numFmtId="0" fontId="93" fillId="3" borderId="65" xfId="0" applyFont="1" applyFill="1" applyBorder="1" applyAlignment="1" applyProtection="1">
      <alignment horizontal="center"/>
    </xf>
    <xf numFmtId="0" fontId="93" fillId="0" borderId="65" xfId="0" applyFont="1" applyFill="1" applyBorder="1" applyAlignment="1" applyProtection="1">
      <alignment horizontal="center"/>
    </xf>
    <xf numFmtId="0" fontId="93" fillId="17" borderId="65" xfId="0" applyFont="1" applyFill="1" applyBorder="1" applyAlignment="1" applyProtection="1">
      <alignment horizontal="center"/>
    </xf>
    <xf numFmtId="0" fontId="93" fillId="0" borderId="65" xfId="0" applyFont="1" applyBorder="1" applyAlignment="1" applyProtection="1">
      <alignment horizontal="center"/>
    </xf>
    <xf numFmtId="0" fontId="93" fillId="0" borderId="83" xfId="0" applyFont="1" applyBorder="1" applyProtection="1"/>
    <xf numFmtId="0" fontId="93" fillId="0" borderId="202" xfId="0" applyFont="1" applyBorder="1" applyAlignment="1" applyProtection="1">
      <alignment horizontal="center"/>
    </xf>
    <xf numFmtId="0" fontId="93" fillId="3" borderId="202" xfId="0" applyFont="1" applyFill="1" applyBorder="1" applyAlignment="1" applyProtection="1">
      <alignment horizontal="center"/>
    </xf>
    <xf numFmtId="0" fontId="120" fillId="7" borderId="66" xfId="0" applyFont="1" applyFill="1" applyBorder="1" applyAlignment="1" applyProtection="1">
      <alignment horizontal="center"/>
    </xf>
    <xf numFmtId="0" fontId="121" fillId="27" borderId="207" xfId="0" applyFont="1" applyFill="1" applyBorder="1" applyAlignment="1" applyProtection="1">
      <alignment horizontal="center"/>
    </xf>
    <xf numFmtId="0" fontId="7" fillId="27" borderId="112" xfId="0" applyFont="1" applyFill="1" applyBorder="1" applyAlignment="1" applyProtection="1"/>
    <xf numFmtId="0" fontId="7" fillId="0" borderId="100" xfId="0" applyFont="1" applyFill="1" applyBorder="1" applyAlignment="1" applyProtection="1"/>
    <xf numFmtId="0" fontId="108" fillId="0" borderId="100" xfId="0" applyFont="1" applyFill="1" applyBorder="1" applyAlignment="1" applyProtection="1"/>
    <xf numFmtId="0" fontId="108" fillId="2" borderId="118" xfId="0" applyFont="1" applyFill="1" applyBorder="1" applyAlignment="1" applyProtection="1"/>
    <xf numFmtId="0" fontId="5" fillId="26" borderId="184" xfId="0" applyFont="1" applyFill="1" applyBorder="1" applyAlignment="1" applyProtection="1">
      <alignment horizontal="center"/>
    </xf>
    <xf numFmtId="0" fontId="44" fillId="2" borderId="180" xfId="0" applyFont="1" applyFill="1" applyBorder="1" applyAlignment="1" applyProtection="1">
      <alignment horizontal="left" vertical="center"/>
    </xf>
    <xf numFmtId="0" fontId="37" fillId="0" borderId="180" xfId="0" applyFont="1" applyFill="1" applyBorder="1" applyAlignment="1" applyProtection="1">
      <alignment horizontal="left" vertical="center"/>
    </xf>
    <xf numFmtId="0" fontId="37" fillId="0" borderId="181" xfId="0" applyFont="1" applyBorder="1" applyAlignment="1" applyProtection="1">
      <alignment vertical="center"/>
    </xf>
    <xf numFmtId="0" fontId="95" fillId="26" borderId="184" xfId="0" applyFont="1" applyFill="1" applyBorder="1" applyAlignment="1" applyProtection="1">
      <alignment horizontal="center"/>
    </xf>
    <xf numFmtId="0" fontId="93" fillId="27" borderId="87" xfId="0" applyFont="1" applyFill="1" applyBorder="1" applyAlignment="1" applyProtection="1">
      <alignment horizontal="center"/>
    </xf>
    <xf numFmtId="0" fontId="108" fillId="0" borderId="65" xfId="0" applyFont="1" applyFill="1" applyBorder="1" applyAlignment="1" applyProtection="1">
      <alignment horizontal="center"/>
    </xf>
    <xf numFmtId="0" fontId="84" fillId="27" borderId="208" xfId="0" applyFont="1" applyFill="1" applyBorder="1" applyAlignment="1" applyProtection="1">
      <alignment horizontal="center"/>
    </xf>
    <xf numFmtId="0" fontId="93" fillId="7" borderId="207" xfId="0" applyFont="1" applyFill="1" applyBorder="1" applyAlignment="1" applyProtection="1">
      <alignment horizontal="center"/>
    </xf>
    <xf numFmtId="0" fontId="111" fillId="7" borderId="202" xfId="0" applyFont="1" applyFill="1" applyBorder="1" applyAlignment="1" applyProtection="1">
      <alignment horizontal="center"/>
    </xf>
    <xf numFmtId="0" fontId="120" fillId="7" borderId="65" xfId="0" applyFont="1" applyFill="1" applyBorder="1" applyProtection="1"/>
    <xf numFmtId="0" fontId="112" fillId="7" borderId="65" xfId="0" applyFont="1" applyFill="1" applyBorder="1" applyProtection="1"/>
    <xf numFmtId="0" fontId="120" fillId="7" borderId="138" xfId="0" applyFont="1" applyFill="1" applyBorder="1" applyProtection="1"/>
    <xf numFmtId="0" fontId="93" fillId="7" borderId="207" xfId="0" applyFont="1" applyFill="1" applyBorder="1" applyAlignment="1" applyProtection="1"/>
    <xf numFmtId="0" fontId="14" fillId="0" borderId="118" xfId="0" applyFont="1" applyBorder="1" applyAlignment="1" applyProtection="1">
      <alignment vertical="center"/>
      <protection locked="0"/>
    </xf>
    <xf numFmtId="0" fontId="43" fillId="27" borderId="185" xfId="0" applyFont="1" applyFill="1" applyBorder="1" applyAlignment="1" applyProtection="1">
      <alignment horizontal="left" vertical="center"/>
      <protection locked="0"/>
    </xf>
    <xf numFmtId="164" fontId="2" fillId="27" borderId="100" xfId="0" applyNumberFormat="1" applyFont="1" applyFill="1" applyBorder="1" applyAlignment="1" applyProtection="1">
      <alignment horizontal="left" vertical="center"/>
      <protection locked="0"/>
    </xf>
    <xf numFmtId="164" fontId="2" fillId="27" borderId="186" xfId="0" applyNumberFormat="1" applyFont="1" applyFill="1" applyBorder="1" applyAlignment="1" applyProtection="1">
      <alignment horizontal="left" vertical="center"/>
      <protection locked="0"/>
    </xf>
    <xf numFmtId="164" fontId="7" fillId="0" borderId="118" xfId="0" applyNumberFormat="1" applyFont="1" applyBorder="1" applyAlignment="1" applyProtection="1">
      <alignment vertical="center"/>
      <protection locked="0"/>
    </xf>
    <xf numFmtId="0" fontId="11" fillId="0" borderId="187" xfId="0" applyFont="1" applyBorder="1" applyAlignment="1" applyProtection="1">
      <alignment vertical="center"/>
      <protection locked="0"/>
    </xf>
    <xf numFmtId="0" fontId="93" fillId="7" borderId="87" xfId="0" applyFont="1" applyFill="1" applyBorder="1" applyProtection="1">
      <protection locked="0"/>
    </xf>
    <xf numFmtId="0" fontId="112" fillId="7" borderId="209" xfId="0" applyFont="1" applyFill="1" applyBorder="1" applyProtection="1">
      <protection locked="0"/>
    </xf>
    <xf numFmtId="0" fontId="93" fillId="7" borderId="65" xfId="0" applyFont="1" applyFill="1" applyBorder="1" applyProtection="1">
      <protection locked="0"/>
    </xf>
    <xf numFmtId="0" fontId="93" fillId="27" borderId="210" xfId="0" applyFont="1" applyFill="1" applyBorder="1" applyProtection="1">
      <protection locked="0"/>
    </xf>
    <xf numFmtId="0" fontId="93" fillId="7" borderId="83" xfId="0" applyFont="1" applyFill="1" applyBorder="1" applyProtection="1">
      <protection locked="0"/>
    </xf>
    <xf numFmtId="0" fontId="93" fillId="7" borderId="171" xfId="0" applyFont="1" applyFill="1" applyBorder="1" applyProtection="1">
      <protection locked="0"/>
    </xf>
    <xf numFmtId="0" fontId="14" fillId="0" borderId="47" xfId="0" applyFont="1" applyBorder="1" applyAlignment="1" applyProtection="1">
      <alignment horizontal="center"/>
      <protection locked="0"/>
    </xf>
    <xf numFmtId="0" fontId="60" fillId="0" borderId="211" xfId="0" applyFont="1" applyBorder="1" applyAlignment="1" applyProtection="1">
      <alignment horizontal="center" vertical="center"/>
      <protection locked="0"/>
    </xf>
    <xf numFmtId="0" fontId="7" fillId="0" borderId="212" xfId="0" applyFont="1" applyBorder="1" applyAlignment="1" applyProtection="1">
      <alignment horizontal="center" vertical="center"/>
      <protection locked="0"/>
    </xf>
    <xf numFmtId="0" fontId="7" fillId="27" borderId="213" xfId="0" applyFont="1" applyFill="1" applyBorder="1" applyAlignment="1" applyProtection="1">
      <alignment horizontal="center" vertical="center"/>
      <protection locked="0"/>
    </xf>
    <xf numFmtId="166" fontId="7" fillId="0" borderId="47" xfId="0" applyNumberFormat="1" applyFont="1" applyBorder="1" applyAlignment="1" applyProtection="1">
      <alignment horizontal="center" vertical="center"/>
      <protection locked="0"/>
    </xf>
    <xf numFmtId="0" fontId="11" fillId="0" borderId="214" xfId="0" applyFont="1" applyBorder="1" applyAlignment="1" applyProtection="1">
      <alignment horizontal="center" vertical="center"/>
      <protection locked="0"/>
    </xf>
    <xf numFmtId="2" fontId="14" fillId="0" borderId="12" xfId="0" applyNumberFormat="1" applyFont="1" applyBorder="1" applyAlignment="1" applyProtection="1">
      <alignment horizontal="center"/>
      <protection locked="0"/>
    </xf>
    <xf numFmtId="0" fontId="32" fillId="27" borderId="116" xfId="0" applyFont="1" applyFill="1" applyBorder="1" applyAlignment="1" applyProtection="1">
      <alignment vertical="center"/>
      <protection locked="0"/>
    </xf>
    <xf numFmtId="0" fontId="51" fillId="43" borderId="215" xfId="0" applyFont="1" applyFill="1" applyBorder="1" applyAlignment="1" applyProtection="1">
      <alignment horizontal="center"/>
    </xf>
    <xf numFmtId="0" fontId="122" fillId="0" borderId="100" xfId="0" applyFont="1" applyBorder="1" applyAlignment="1" applyProtection="1">
      <alignment horizontal="center" vertical="center" textRotation="90" wrapText="1"/>
    </xf>
    <xf numFmtId="0" fontId="7" fillId="0" borderId="100" xfId="0" applyFont="1" applyBorder="1" applyAlignment="1" applyProtection="1">
      <alignment horizontal="center"/>
    </xf>
    <xf numFmtId="0" fontId="0" fillId="0" borderId="100" xfId="0" applyBorder="1" applyAlignment="1" applyProtection="1">
      <alignment horizontal="center"/>
    </xf>
    <xf numFmtId="0" fontId="7" fillId="3" borderId="100" xfId="0" applyFont="1" applyFill="1" applyBorder="1" applyAlignment="1" applyProtection="1">
      <alignment horizontal="center" wrapText="1"/>
    </xf>
    <xf numFmtId="0" fontId="0" fillId="40" borderId="100" xfId="0" applyFill="1" applyBorder="1" applyAlignment="1" applyProtection="1">
      <alignment horizontal="center"/>
    </xf>
    <xf numFmtId="0" fontId="0" fillId="0" borderId="118" xfId="0" applyBorder="1" applyAlignment="1" applyProtection="1">
      <alignment horizontal="center"/>
    </xf>
    <xf numFmtId="0" fontId="0" fillId="3" borderId="118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100" xfId="0" applyFill="1" applyBorder="1" applyAlignment="1" applyProtection="1">
      <alignment horizontal="center"/>
    </xf>
    <xf numFmtId="0" fontId="40" fillId="0" borderId="100" xfId="0" applyFont="1" applyBorder="1" applyAlignment="1" applyProtection="1">
      <alignment horizontal="center"/>
    </xf>
    <xf numFmtId="0" fontId="40" fillId="0" borderId="118" xfId="0" applyFont="1" applyBorder="1" applyAlignment="1" applyProtection="1">
      <alignment horizontal="center"/>
    </xf>
    <xf numFmtId="0" fontId="37" fillId="7" borderId="183" xfId="0" applyFont="1" applyFill="1" applyBorder="1" applyAlignment="1" applyProtection="1">
      <alignment horizontal="center"/>
    </xf>
    <xf numFmtId="0" fontId="6" fillId="27" borderId="181" xfId="0" applyFont="1" applyFill="1" applyBorder="1" applyAlignment="1" applyProtection="1">
      <alignment horizontal="center"/>
    </xf>
    <xf numFmtId="0" fontId="6" fillId="27" borderId="118" xfId="0" applyFont="1" applyFill="1" applyBorder="1" applyAlignment="1" applyProtection="1">
      <alignment horizontal="center"/>
    </xf>
    <xf numFmtId="0" fontId="7" fillId="27" borderId="216" xfId="0" applyFont="1" applyFill="1" applyBorder="1" applyProtection="1"/>
    <xf numFmtId="0" fontId="7" fillId="7" borderId="100" xfId="0" applyFont="1" applyFill="1" applyBorder="1" applyProtection="1"/>
    <xf numFmtId="0" fontId="107" fillId="7" borderId="100" xfId="0" applyFont="1" applyFill="1" applyBorder="1" applyProtection="1"/>
    <xf numFmtId="0" fontId="107" fillId="7" borderId="181" xfId="0" applyFont="1" applyFill="1" applyBorder="1" applyProtection="1"/>
    <xf numFmtId="0" fontId="7" fillId="0" borderId="104" xfId="0" applyFont="1" applyBorder="1" applyAlignment="1" applyProtection="1">
      <alignment horizontal="center"/>
    </xf>
    <xf numFmtId="0" fontId="43" fillId="0" borderId="118" xfId="0" applyFont="1" applyBorder="1" applyAlignment="1" applyProtection="1">
      <alignment horizontal="center"/>
    </xf>
    <xf numFmtId="0" fontId="44" fillId="0" borderId="0" xfId="0" applyFont="1" applyBorder="1" applyAlignment="1" applyProtection="1">
      <alignment horizontal="center"/>
    </xf>
    <xf numFmtId="0" fontId="37" fillId="0" borderId="118" xfId="0" applyFont="1" applyBorder="1" applyProtection="1"/>
    <xf numFmtId="0" fontId="43" fillId="0" borderId="118" xfId="0" applyFont="1" applyBorder="1" applyProtection="1"/>
    <xf numFmtId="0" fontId="1" fillId="0" borderId="118" xfId="0" applyFont="1" applyBorder="1" applyAlignment="1" applyProtection="1"/>
    <xf numFmtId="0" fontId="7" fillId="27" borderId="118" xfId="0" applyFont="1" applyFill="1" applyBorder="1" applyProtection="1">
      <protection locked="0"/>
    </xf>
    <xf numFmtId="0" fontId="43" fillId="0" borderId="0" xfId="0" applyFont="1" applyBorder="1" applyProtection="1">
      <protection locked="0"/>
    </xf>
    <xf numFmtId="0" fontId="7" fillId="27" borderId="0" xfId="0" applyFont="1" applyFill="1" applyBorder="1" applyProtection="1">
      <protection locked="0"/>
    </xf>
    <xf numFmtId="0" fontId="7" fillId="0" borderId="133" xfId="0" applyFont="1" applyBorder="1" applyProtection="1">
      <protection locked="0"/>
    </xf>
    <xf numFmtId="0" fontId="7" fillId="0" borderId="134" xfId="0" applyFont="1" applyBorder="1" applyProtection="1">
      <protection locked="0"/>
    </xf>
    <xf numFmtId="0" fontId="1" fillId="7" borderId="115" xfId="0" applyFont="1" applyFill="1" applyBorder="1" applyProtection="1">
      <protection locked="0"/>
    </xf>
    <xf numFmtId="0" fontId="1" fillId="7" borderId="62" xfId="0" applyFont="1" applyFill="1" applyBorder="1" applyProtection="1">
      <protection locked="0"/>
    </xf>
    <xf numFmtId="0" fontId="90" fillId="7" borderId="62" xfId="0" applyFont="1" applyFill="1" applyBorder="1" applyProtection="1">
      <protection locked="0"/>
    </xf>
    <xf numFmtId="0" fontId="90" fillId="7" borderId="5" xfId="0" applyFont="1" applyFill="1" applyBorder="1" applyProtection="1">
      <protection locked="0"/>
    </xf>
    <xf numFmtId="0" fontId="1" fillId="0" borderId="87" xfId="0" applyFont="1" applyFill="1" applyBorder="1" applyAlignment="1" applyProtection="1">
      <protection locked="0"/>
    </xf>
    <xf numFmtId="0" fontId="1" fillId="0" borderId="65" xfId="0" applyFont="1" applyFill="1" applyBorder="1" applyAlignment="1" applyProtection="1">
      <protection locked="0"/>
    </xf>
    <xf numFmtId="0" fontId="90" fillId="0" borderId="65" xfId="0" applyFont="1" applyFill="1" applyBorder="1" applyAlignment="1" applyProtection="1">
      <protection locked="0"/>
    </xf>
    <xf numFmtId="0" fontId="90" fillId="2" borderId="83" xfId="0" applyFont="1" applyFill="1" applyBorder="1" applyAlignment="1" applyProtection="1">
      <protection locked="0"/>
    </xf>
    <xf numFmtId="0" fontId="5" fillId="26" borderId="207" xfId="0" applyFont="1" applyFill="1" applyBorder="1" applyAlignment="1" applyProtection="1">
      <protection locked="0"/>
    </xf>
    <xf numFmtId="0" fontId="44" fillId="2" borderId="63" xfId="0" applyFont="1" applyFill="1" applyBorder="1" applyAlignment="1" applyProtection="1">
      <alignment vertical="center"/>
    </xf>
    <xf numFmtId="0" fontId="32" fillId="0" borderId="202" xfId="0" applyFont="1" applyFill="1" applyBorder="1" applyAlignment="1" applyProtection="1">
      <alignment vertical="center"/>
    </xf>
    <xf numFmtId="0" fontId="55" fillId="0" borderId="202" xfId="0" applyFont="1" applyFill="1" applyBorder="1" applyAlignment="1" applyProtection="1">
      <alignment vertical="center"/>
    </xf>
    <xf numFmtId="0" fontId="32" fillId="0" borderId="65" xfId="0" applyFont="1" applyBorder="1" applyAlignment="1" applyProtection="1">
      <alignment vertical="center"/>
    </xf>
    <xf numFmtId="0" fontId="95" fillId="26" borderId="207" xfId="0" applyFont="1" applyFill="1" applyBorder="1" applyAlignment="1" applyProtection="1">
      <alignment horizontal="left"/>
    </xf>
    <xf numFmtId="0" fontId="14" fillId="0" borderId="87" xfId="0" applyFont="1" applyBorder="1" applyAlignment="1" applyProtection="1">
      <alignment vertical="center"/>
    </xf>
    <xf numFmtId="0" fontId="2" fillId="27" borderId="217" xfId="0" applyFont="1" applyFill="1" applyBorder="1" applyAlignment="1" applyProtection="1">
      <alignment horizontal="center" vertical="center"/>
    </xf>
    <xf numFmtId="164" fontId="2" fillId="27" borderId="65" xfId="0" applyNumberFormat="1" applyFont="1" applyFill="1" applyBorder="1" applyAlignment="1" applyProtection="1">
      <alignment horizontal="center" vertical="center"/>
    </xf>
    <xf numFmtId="164" fontId="2" fillId="27" borderId="218" xfId="0" applyNumberFormat="1" applyFont="1" applyFill="1" applyBorder="1" applyAlignment="1" applyProtection="1">
      <alignment horizontal="center" vertical="center"/>
    </xf>
    <xf numFmtId="164" fontId="7" fillId="26" borderId="83" xfId="0" applyNumberFormat="1" applyFont="1" applyFill="1" applyBorder="1" applyAlignment="1" applyProtection="1">
      <alignment vertical="center"/>
    </xf>
    <xf numFmtId="0" fontId="11" fillId="0" borderId="171" xfId="0" applyFont="1" applyBorder="1" applyAlignment="1" applyProtection="1">
      <alignment vertical="center"/>
    </xf>
    <xf numFmtId="0" fontId="46" fillId="0" borderId="19" xfId="0" applyFont="1" applyBorder="1" applyAlignment="1" applyProtection="1">
      <alignment horizontal="center" vertical="center" textRotation="90" wrapText="1"/>
      <protection locked="0"/>
    </xf>
    <xf numFmtId="0" fontId="7" fillId="0" borderId="62" xfId="0" applyFont="1" applyBorder="1" applyAlignment="1" applyProtection="1">
      <alignment horizontal="center"/>
      <protection locked="0"/>
    </xf>
    <xf numFmtId="0" fontId="39" fillId="0" borderId="62" xfId="0" applyFont="1" applyBorder="1" applyAlignment="1" applyProtection="1">
      <alignment horizontal="center"/>
      <protection locked="0"/>
    </xf>
    <xf numFmtId="164" fontId="62" fillId="0" borderId="63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38" xfId="0" applyFont="1" applyFill="1" applyBorder="1" applyAlignment="1" applyProtection="1">
      <alignment wrapText="1"/>
      <protection locked="0"/>
    </xf>
    <xf numFmtId="0" fontId="6" fillId="0" borderId="65" xfId="0" applyFont="1" applyFill="1" applyBorder="1" applyAlignment="1" applyProtection="1">
      <alignment wrapText="1"/>
      <protection locked="0"/>
    </xf>
    <xf numFmtId="0" fontId="6" fillId="0" borderId="138" xfId="0" applyFont="1" applyFill="1" applyBorder="1" applyAlignment="1" applyProtection="1">
      <alignment wrapText="1"/>
      <protection locked="0"/>
    </xf>
    <xf numFmtId="0" fontId="7" fillId="3" borderId="65" xfId="0" applyFont="1" applyFill="1" applyBorder="1" applyAlignment="1" applyProtection="1">
      <alignment wrapText="1"/>
      <protection locked="0"/>
    </xf>
    <xf numFmtId="0" fontId="7" fillId="27" borderId="65" xfId="0" applyFont="1" applyFill="1" applyBorder="1" applyAlignment="1" applyProtection="1">
      <alignment wrapText="1"/>
      <protection locked="0"/>
    </xf>
    <xf numFmtId="0" fontId="0" fillId="0" borderId="83" xfId="0" applyBorder="1" applyAlignment="1" applyProtection="1">
      <protection locked="0"/>
    </xf>
    <xf numFmtId="0" fontId="0" fillId="3" borderId="65" xfId="0" applyFill="1" applyBorder="1" applyAlignment="1" applyProtection="1">
      <protection locked="0"/>
    </xf>
    <xf numFmtId="0" fontId="7" fillId="34" borderId="65" xfId="0" applyFont="1" applyFill="1" applyBorder="1" applyAlignment="1" applyProtection="1">
      <protection locked="0"/>
    </xf>
    <xf numFmtId="0" fontId="1" fillId="34" borderId="65" xfId="0" applyFont="1" applyFill="1" applyBorder="1" applyAlignment="1" applyProtection="1">
      <protection locked="0"/>
    </xf>
    <xf numFmtId="0" fontId="0" fillId="34" borderId="65" xfId="0" applyFill="1" applyBorder="1" applyAlignment="1" applyProtection="1">
      <protection locked="0"/>
    </xf>
    <xf numFmtId="0" fontId="0" fillId="30" borderId="65" xfId="0" applyFill="1" applyBorder="1" applyAlignment="1" applyProtection="1">
      <protection locked="0"/>
    </xf>
    <xf numFmtId="0" fontId="0" fillId="35" borderId="65" xfId="0" applyFill="1" applyBorder="1" applyAlignment="1" applyProtection="1">
      <protection locked="0"/>
    </xf>
    <xf numFmtId="0" fontId="1" fillId="42" borderId="65" xfId="0" applyFont="1" applyFill="1" applyBorder="1" applyAlignment="1" applyProtection="1">
      <protection locked="0"/>
    </xf>
    <xf numFmtId="0" fontId="1" fillId="36" borderId="65" xfId="0" applyFont="1" applyFill="1" applyBorder="1" applyAlignment="1" applyProtection="1">
      <protection locked="0"/>
    </xf>
    <xf numFmtId="0" fontId="7" fillId="37" borderId="65" xfId="0" applyFont="1" applyFill="1" applyBorder="1" applyAlignment="1" applyProtection="1">
      <protection locked="0"/>
    </xf>
    <xf numFmtId="0" fontId="1" fillId="26" borderId="65" xfId="0" applyFont="1" applyFill="1" applyBorder="1" applyAlignment="1" applyProtection="1">
      <protection locked="0"/>
    </xf>
    <xf numFmtId="0" fontId="40" fillId="26" borderId="138" xfId="0" applyFont="1" applyFill="1" applyBorder="1" applyAlignment="1" applyProtection="1">
      <protection locked="0"/>
    </xf>
    <xf numFmtId="0" fontId="40" fillId="26" borderId="83" xfId="0" applyFont="1" applyFill="1" applyBorder="1" applyAlignment="1" applyProtection="1">
      <protection locked="0"/>
    </xf>
    <xf numFmtId="0" fontId="0" fillId="7" borderId="66" xfId="0" applyFill="1" applyBorder="1" applyAlignment="1" applyProtection="1">
      <protection locked="0"/>
    </xf>
    <xf numFmtId="0" fontId="1" fillId="0" borderId="171" xfId="0" applyFont="1" applyFill="1" applyBorder="1" applyAlignment="1" applyProtection="1">
      <alignment vertical="center"/>
      <protection locked="0"/>
    </xf>
    <xf numFmtId="0" fontId="6" fillId="27" borderId="4" xfId="0" applyFont="1" applyFill="1" applyBorder="1" applyAlignment="1" applyProtection="1">
      <alignment horizontal="center" vertical="center"/>
    </xf>
    <xf numFmtId="0" fontId="1" fillId="0" borderId="207" xfId="0" applyFont="1" applyFill="1" applyBorder="1" applyAlignment="1" applyProtection="1">
      <alignment vertical="center"/>
    </xf>
    <xf numFmtId="0" fontId="0" fillId="0" borderId="219" xfId="0" applyBorder="1" applyProtection="1">
      <protection locked="0"/>
    </xf>
    <xf numFmtId="164" fontId="0" fillId="0" borderId="88" xfId="0" applyNumberFormat="1" applyBorder="1" applyProtection="1">
      <protection locked="0"/>
    </xf>
    <xf numFmtId="0" fontId="0" fillId="0" borderId="220" xfId="0" applyBorder="1" applyProtection="1">
      <protection locked="0"/>
    </xf>
    <xf numFmtId="0" fontId="7" fillId="0" borderId="221" xfId="0" applyFont="1" applyBorder="1" applyAlignment="1" applyProtection="1">
      <protection locked="0"/>
    </xf>
    <xf numFmtId="0" fontId="7" fillId="0" borderId="222" xfId="0" applyFont="1" applyBorder="1" applyAlignment="1" applyProtection="1">
      <protection locked="0"/>
    </xf>
    <xf numFmtId="0" fontId="0" fillId="0" borderId="221" xfId="0" applyBorder="1" applyProtection="1">
      <protection locked="0"/>
    </xf>
    <xf numFmtId="0" fontId="0" fillId="0" borderId="222" xfId="0" applyBorder="1" applyProtection="1">
      <protection locked="0"/>
    </xf>
    <xf numFmtId="0" fontId="0" fillId="0" borderId="223" xfId="0" applyBorder="1" applyProtection="1">
      <protection locked="0"/>
    </xf>
    <xf numFmtId="0" fontId="0" fillId="0" borderId="224" xfId="0" applyBorder="1" applyProtection="1">
      <protection locked="0"/>
    </xf>
    <xf numFmtId="0" fontId="0" fillId="0" borderId="15" xfId="0" applyBorder="1" applyProtection="1">
      <protection locked="0"/>
    </xf>
    <xf numFmtId="164" fontId="0" fillId="0" borderId="12" xfId="0" applyNumberFormat="1" applyBorder="1" applyProtection="1">
      <protection locked="0"/>
    </xf>
    <xf numFmtId="0" fontId="0" fillId="0" borderId="32" xfId="0" applyBorder="1" applyProtection="1">
      <protection locked="0"/>
    </xf>
    <xf numFmtId="0" fontId="1" fillId="50" borderId="1" xfId="0" applyFont="1" applyFill="1" applyBorder="1" applyAlignment="1" applyProtection="1">
      <alignment horizontal="center" vertical="center"/>
      <protection locked="0"/>
    </xf>
    <xf numFmtId="0" fontId="1" fillId="50" borderId="53" xfId="0" applyFont="1" applyFill="1" applyBorder="1" applyAlignment="1" applyProtection="1">
      <alignment horizontal="center" vertical="center"/>
      <protection locked="0"/>
    </xf>
    <xf numFmtId="165" fontId="7" fillId="27" borderId="2" xfId="0" applyNumberFormat="1" applyFont="1" applyFill="1" applyBorder="1" applyAlignment="1" applyProtection="1">
      <alignment horizontal="center" vertical="center"/>
      <protection locked="0"/>
    </xf>
    <xf numFmtId="165" fontId="123" fillId="27" borderId="2" xfId="0" applyNumberFormat="1" applyFont="1" applyFill="1" applyBorder="1" applyAlignment="1" applyProtection="1">
      <alignment horizontal="center" vertical="center"/>
      <protection locked="0"/>
    </xf>
    <xf numFmtId="0" fontId="1" fillId="50" borderId="65" xfId="0" applyFont="1" applyFill="1" applyBorder="1" applyAlignment="1" applyProtection="1">
      <alignment wrapText="1"/>
      <protection locked="0"/>
    </xf>
    <xf numFmtId="0" fontId="1" fillId="50" borderId="65" xfId="0" applyFont="1" applyFill="1" applyBorder="1" applyAlignment="1" applyProtection="1">
      <protection locked="0"/>
    </xf>
    <xf numFmtId="0" fontId="37" fillId="27" borderId="2" xfId="0" applyFont="1" applyFill="1" applyBorder="1" applyAlignment="1" applyProtection="1">
      <alignment horizontal="center" vertical="center"/>
    </xf>
    <xf numFmtId="2" fontId="123" fillId="26" borderId="143" xfId="0" applyNumberFormat="1" applyFont="1" applyFill="1" applyBorder="1" applyAlignment="1" applyProtection="1">
      <alignment horizontal="center"/>
    </xf>
    <xf numFmtId="0" fontId="1" fillId="51" borderId="17" xfId="0" applyFont="1" applyFill="1" applyBorder="1" applyAlignment="1" applyProtection="1">
      <alignment horizontal="center" vertical="center"/>
      <protection locked="0"/>
    </xf>
    <xf numFmtId="0" fontId="1" fillId="51" borderId="49" xfId="0" applyFont="1" applyFill="1" applyBorder="1" applyAlignment="1" applyProtection="1">
      <alignment horizontal="center" vertical="center"/>
      <protection locked="0"/>
    </xf>
    <xf numFmtId="0" fontId="1" fillId="51" borderId="1" xfId="0" applyFont="1" applyFill="1" applyBorder="1" applyAlignment="1" applyProtection="1">
      <alignment horizontal="center" vertical="center"/>
      <protection locked="0"/>
    </xf>
    <xf numFmtId="0" fontId="114" fillId="46" borderId="0" xfId="0" applyFont="1" applyFill="1" applyBorder="1" applyAlignment="1" applyProtection="1">
      <alignment horizontal="center" vertical="center" textRotation="90" wrapText="1" shrinkToFit="1"/>
      <protection locked="0"/>
    </xf>
    <xf numFmtId="2" fontId="86" fillId="46" borderId="0" xfId="0" applyNumberFormat="1" applyFont="1" applyFill="1" applyBorder="1" applyAlignment="1" applyProtection="1">
      <alignment horizontal="right" vertical="center" textRotation="90"/>
      <protection locked="0"/>
    </xf>
    <xf numFmtId="0" fontId="86" fillId="46" borderId="0" xfId="0" applyFont="1" applyFill="1" applyBorder="1" applyAlignment="1" applyProtection="1">
      <protection locked="0"/>
    </xf>
    <xf numFmtId="2" fontId="114" fillId="46" borderId="0" xfId="0" applyNumberFormat="1" applyFont="1" applyFill="1" applyBorder="1" applyAlignment="1" applyProtection="1">
      <alignment horizontal="right" vertical="center" textRotation="90" shrinkToFit="1"/>
      <protection locked="0"/>
    </xf>
    <xf numFmtId="0" fontId="115" fillId="46" borderId="0" xfId="0" applyFont="1" applyFill="1" applyBorder="1" applyAlignment="1" applyProtection="1">
      <alignment horizontal="center"/>
      <protection locked="0"/>
    </xf>
    <xf numFmtId="0" fontId="86" fillId="46" borderId="0" xfId="0" applyFont="1" applyFill="1" applyBorder="1" applyAlignment="1" applyProtection="1">
      <alignment horizontal="center" vertical="center"/>
      <protection locked="0"/>
    </xf>
    <xf numFmtId="2" fontId="84" fillId="46" borderId="0" xfId="0" applyNumberFormat="1" applyFont="1" applyFill="1" applyBorder="1" applyAlignment="1" applyProtection="1">
      <alignment horizontal="right" vertical="center"/>
      <protection locked="0"/>
    </xf>
    <xf numFmtId="0" fontId="86" fillId="47" borderId="0" xfId="0" applyFont="1" applyFill="1" applyBorder="1" applyAlignment="1" applyProtection="1">
      <alignment horizontal="center" vertical="center"/>
      <protection locked="0"/>
    </xf>
    <xf numFmtId="2" fontId="84" fillId="47" borderId="0" xfId="0" applyNumberFormat="1" applyFont="1" applyFill="1" applyBorder="1" applyAlignment="1" applyProtection="1">
      <alignment horizontal="right" vertical="center"/>
      <protection locked="0"/>
    </xf>
    <xf numFmtId="0" fontId="84" fillId="46" borderId="0" xfId="0" applyFont="1" applyFill="1" applyBorder="1" applyAlignment="1" applyProtection="1">
      <alignment horizontal="center" vertical="top"/>
      <protection locked="0"/>
    </xf>
    <xf numFmtId="0" fontId="59" fillId="46" borderId="0" xfId="0" applyFont="1" applyFill="1" applyBorder="1" applyAlignment="1" applyProtection="1">
      <alignment horizontal="left"/>
      <protection locked="0"/>
    </xf>
    <xf numFmtId="0" fontId="0" fillId="46" borderId="0" xfId="0" applyFill="1" applyBorder="1" applyAlignment="1" applyProtection="1">
      <alignment horizontal="right"/>
      <protection locked="0"/>
    </xf>
    <xf numFmtId="0" fontId="7" fillId="27" borderId="0" xfId="0" applyFont="1" applyFill="1" applyBorder="1" applyAlignment="1" applyProtection="1">
      <alignment horizontal="center" vertical="center"/>
      <protection locked="0"/>
    </xf>
    <xf numFmtId="0" fontId="0" fillId="27" borderId="0" xfId="0" applyFill="1" applyBorder="1" applyAlignment="1" applyProtection="1">
      <alignment horizontal="right"/>
      <protection locked="0"/>
    </xf>
    <xf numFmtId="0" fontId="1" fillId="27" borderId="61" xfId="0" applyFont="1" applyFill="1" applyBorder="1" applyAlignment="1" applyProtection="1">
      <alignment horizontal="center"/>
      <protection locked="0"/>
    </xf>
    <xf numFmtId="0" fontId="1" fillId="27" borderId="79" xfId="0" applyFont="1" applyFill="1" applyBorder="1" applyAlignment="1" applyProtection="1">
      <alignment horizontal="left"/>
      <protection locked="0"/>
    </xf>
    <xf numFmtId="0" fontId="1" fillId="27" borderId="0" xfId="0" applyFont="1" applyFill="1" applyBorder="1" applyAlignment="1" applyProtection="1">
      <alignment horizontal="center"/>
      <protection locked="0"/>
    </xf>
    <xf numFmtId="0" fontId="1" fillId="27" borderId="49" xfId="0" applyFont="1" applyFill="1" applyBorder="1" applyAlignment="1" applyProtection="1">
      <alignment horizontal="left"/>
      <protection locked="0"/>
    </xf>
    <xf numFmtId="0" fontId="1" fillId="27" borderId="0" xfId="0" applyFont="1" applyFill="1" applyProtection="1">
      <protection locked="0"/>
    </xf>
    <xf numFmtId="0" fontId="124" fillId="27" borderId="49" xfId="0" applyFont="1" applyFill="1" applyBorder="1" applyAlignment="1" applyProtection="1">
      <alignment horizontal="left"/>
      <protection locked="0"/>
    </xf>
    <xf numFmtId="0" fontId="89" fillId="27" borderId="0" xfId="0" applyFont="1" applyFill="1" applyProtection="1">
      <protection locked="0"/>
    </xf>
    <xf numFmtId="0" fontId="95" fillId="27" borderId="0" xfId="0" applyFont="1" applyFill="1" applyBorder="1" applyAlignment="1" applyProtection="1"/>
    <xf numFmtId="164" fontId="58" fillId="27" borderId="0" xfId="0" applyNumberFormat="1" applyFont="1" applyFill="1" applyBorder="1" applyAlignment="1" applyProtection="1">
      <alignment horizontal="left"/>
    </xf>
    <xf numFmtId="0" fontId="2" fillId="27" borderId="0" xfId="0" applyFont="1" applyFill="1" applyBorder="1" applyAlignment="1" applyProtection="1"/>
    <xf numFmtId="0" fontId="0" fillId="27" borderId="0" xfId="0" applyFill="1" applyAlignment="1" applyProtection="1">
      <alignment horizontal="right"/>
    </xf>
    <xf numFmtId="2" fontId="0" fillId="27" borderId="0" xfId="0" applyNumberFormat="1" applyFill="1" applyBorder="1" applyAlignment="1" applyProtection="1">
      <alignment horizontal="right"/>
    </xf>
    <xf numFmtId="2" fontId="0" fillId="27" borderId="0" xfId="0" applyNumberFormat="1" applyFill="1" applyBorder="1" applyAlignment="1" applyProtection="1">
      <alignment horizontal="right"/>
      <protection locked="0"/>
    </xf>
    <xf numFmtId="0" fontId="7" fillId="27" borderId="1" xfId="0" applyFont="1" applyFill="1" applyBorder="1" applyProtection="1">
      <protection locked="0"/>
    </xf>
    <xf numFmtId="2" fontId="0" fillId="27" borderId="1" xfId="0" applyNumberFormat="1" applyFill="1" applyBorder="1" applyAlignment="1" applyProtection="1">
      <alignment horizontal="right"/>
      <protection locked="0"/>
    </xf>
    <xf numFmtId="0" fontId="1" fillId="35" borderId="65" xfId="0" applyFont="1" applyFill="1" applyBorder="1" applyAlignment="1" applyProtection="1"/>
    <xf numFmtId="0" fontId="125" fillId="0" borderId="0" xfId="0" applyFont="1" applyProtection="1">
      <protection locked="0"/>
    </xf>
    <xf numFmtId="0" fontId="126" fillId="0" borderId="0" xfId="0" applyFont="1" applyProtection="1">
      <protection locked="0"/>
    </xf>
    <xf numFmtId="2" fontId="125" fillId="0" borderId="0" xfId="0" applyNumberFormat="1" applyFont="1" applyProtection="1">
      <protection locked="0"/>
    </xf>
    <xf numFmtId="0" fontId="125" fillId="0" borderId="0" xfId="0" applyFont="1" applyAlignment="1" applyProtection="1">
      <alignment horizontal="center"/>
      <protection locked="0"/>
    </xf>
    <xf numFmtId="2" fontId="125" fillId="0" borderId="0" xfId="0" applyNumberFormat="1" applyFont="1" applyAlignment="1" applyProtection="1">
      <protection locked="0"/>
    </xf>
    <xf numFmtId="0" fontId="126" fillId="27" borderId="1" xfId="0" applyFont="1" applyFill="1" applyBorder="1" applyAlignment="1" applyProtection="1">
      <alignment horizontal="center"/>
    </xf>
    <xf numFmtId="0" fontId="126" fillId="38" borderId="1" xfId="0" applyFont="1" applyFill="1" applyBorder="1" applyAlignment="1" applyProtection="1">
      <alignment horizontal="center"/>
    </xf>
    <xf numFmtId="0" fontId="126" fillId="42" borderId="1" xfId="0" applyFont="1" applyFill="1" applyBorder="1" applyAlignment="1" applyProtection="1">
      <alignment horizontal="center"/>
    </xf>
    <xf numFmtId="2" fontId="126" fillId="27" borderId="1" xfId="0" applyNumberFormat="1" applyFont="1" applyFill="1" applyBorder="1" applyAlignment="1" applyProtection="1">
      <alignment horizontal="center"/>
    </xf>
    <xf numFmtId="0" fontId="126" fillId="26" borderId="1" xfId="0" applyFont="1" applyFill="1" applyBorder="1" applyAlignment="1" applyProtection="1">
      <alignment horizontal="right"/>
    </xf>
    <xf numFmtId="0" fontId="125" fillId="0" borderId="0" xfId="0" applyFont="1" applyProtection="1"/>
    <xf numFmtId="0" fontId="1" fillId="50" borderId="54" xfId="0" applyFont="1" applyFill="1" applyBorder="1" applyAlignment="1" applyProtection="1">
      <alignment horizontal="center" vertical="center"/>
      <protection locked="0"/>
    </xf>
    <xf numFmtId="0" fontId="1" fillId="35" borderId="94" xfId="0" applyFont="1" applyFill="1" applyBorder="1" applyAlignment="1" applyProtection="1">
      <alignment horizontal="center" vertical="center"/>
      <protection locked="0"/>
    </xf>
    <xf numFmtId="0" fontId="1" fillId="0" borderId="87" xfId="0" applyFont="1" applyFill="1" applyBorder="1" applyAlignment="1" applyProtection="1">
      <alignment wrapText="1"/>
      <protection locked="0"/>
    </xf>
    <xf numFmtId="0" fontId="1" fillId="0" borderId="63" xfId="0" applyFont="1" applyFill="1" applyBorder="1" applyAlignment="1" applyProtection="1">
      <alignment horizontal="left" wrapText="1"/>
    </xf>
    <xf numFmtId="0" fontId="127" fillId="52" borderId="1" xfId="0" applyFont="1" applyFill="1" applyBorder="1" applyAlignment="1" applyProtection="1">
      <alignment horizontal="center"/>
      <protection locked="0"/>
    </xf>
    <xf numFmtId="0" fontId="127" fillId="52" borderId="17" xfId="0" applyFont="1" applyFill="1" applyBorder="1" applyAlignment="1" applyProtection="1">
      <alignment horizontal="center"/>
      <protection locked="0"/>
    </xf>
    <xf numFmtId="0" fontId="127" fillId="52" borderId="62" xfId="0" applyFont="1" applyFill="1" applyBorder="1" applyAlignment="1" applyProtection="1">
      <alignment horizontal="center"/>
      <protection locked="0"/>
    </xf>
    <xf numFmtId="0" fontId="127" fillId="52" borderId="83" xfId="0" applyFont="1" applyFill="1" applyBorder="1" applyAlignment="1" applyProtection="1">
      <protection locked="0"/>
    </xf>
    <xf numFmtId="0" fontId="127" fillId="52" borderId="100" xfId="0" applyFont="1" applyFill="1" applyBorder="1" applyAlignment="1" applyProtection="1">
      <alignment horizontal="center"/>
      <protection locked="0"/>
    </xf>
    <xf numFmtId="0" fontId="127" fillId="52" borderId="2" xfId="0" applyFont="1" applyFill="1" applyBorder="1" applyAlignment="1" applyProtection="1">
      <alignment horizontal="center"/>
      <protection locked="0"/>
    </xf>
    <xf numFmtId="0" fontId="127" fillId="52" borderId="17" xfId="0" applyFont="1" applyFill="1" applyBorder="1" applyAlignment="1" applyProtection="1">
      <alignment horizontal="center" vertical="center"/>
      <protection locked="0"/>
    </xf>
    <xf numFmtId="0" fontId="127" fillId="52" borderId="1" xfId="0" applyFont="1" applyFill="1" applyBorder="1" applyAlignment="1" applyProtection="1">
      <alignment horizontal="center" vertical="center"/>
      <protection locked="0"/>
    </xf>
    <xf numFmtId="0" fontId="127" fillId="52" borderId="41" xfId="0" applyFont="1" applyFill="1" applyBorder="1" applyAlignment="1" applyProtection="1">
      <alignment horizontal="center" vertical="center"/>
      <protection locked="0"/>
    </xf>
    <xf numFmtId="0" fontId="127" fillId="52" borderId="49" xfId="0" applyFont="1" applyFill="1" applyBorder="1" applyAlignment="1" applyProtection="1">
      <alignment horizontal="center" vertical="center"/>
      <protection locked="0"/>
    </xf>
    <xf numFmtId="0" fontId="127" fillId="52" borderId="53" xfId="0" applyFont="1" applyFill="1" applyBorder="1" applyAlignment="1" applyProtection="1">
      <alignment horizontal="center" vertical="center"/>
      <protection locked="0"/>
    </xf>
    <xf numFmtId="0" fontId="127" fillId="52" borderId="5" xfId="0" applyFont="1" applyFill="1" applyBorder="1" applyAlignment="1" applyProtection="1">
      <alignment horizontal="center" vertical="center"/>
      <protection locked="0"/>
    </xf>
    <xf numFmtId="0" fontId="128" fillId="52" borderId="1" xfId="0" applyFont="1" applyFill="1" applyBorder="1" applyAlignment="1" applyProtection="1">
      <alignment horizontal="center" vertical="center"/>
      <protection locked="0"/>
    </xf>
    <xf numFmtId="0" fontId="128" fillId="52" borderId="5" xfId="0" applyFont="1" applyFill="1" applyBorder="1" applyAlignment="1" applyProtection="1">
      <alignment horizontal="center" vertical="center"/>
      <protection locked="0"/>
    </xf>
    <xf numFmtId="0" fontId="128" fillId="52" borderId="42" xfId="0" applyFont="1" applyFill="1" applyBorder="1" applyAlignment="1" applyProtection="1">
      <alignment horizontal="center" vertical="center"/>
      <protection locked="0"/>
    </xf>
    <xf numFmtId="0" fontId="128" fillId="52" borderId="49" xfId="0" applyFont="1" applyFill="1" applyBorder="1" applyAlignment="1" applyProtection="1">
      <alignment horizontal="center" vertical="center"/>
      <protection locked="0"/>
    </xf>
    <xf numFmtId="0" fontId="128" fillId="52" borderId="17" xfId="0" applyFont="1" applyFill="1" applyBorder="1" applyAlignment="1" applyProtection="1">
      <alignment horizontal="center" vertical="center"/>
      <protection locked="0"/>
    </xf>
    <xf numFmtId="0" fontId="128" fillId="52" borderId="53" xfId="0" applyFont="1" applyFill="1" applyBorder="1" applyAlignment="1" applyProtection="1">
      <alignment horizontal="center" vertical="center"/>
      <protection locked="0"/>
    </xf>
    <xf numFmtId="0" fontId="128" fillId="52" borderId="41" xfId="0" applyFont="1" applyFill="1" applyBorder="1" applyAlignment="1" applyProtection="1">
      <alignment horizontal="center" vertical="center"/>
      <protection locked="0"/>
    </xf>
    <xf numFmtId="0" fontId="127" fillId="52" borderId="64" xfId="0" applyFont="1" applyFill="1" applyBorder="1" applyAlignment="1" applyProtection="1">
      <alignment horizontal="center"/>
      <protection locked="0"/>
    </xf>
    <xf numFmtId="0" fontId="127" fillId="53" borderId="0" xfId="0" applyFont="1" applyFill="1" applyBorder="1" applyAlignment="1" applyProtection="1">
      <alignment horizontal="center" vertical="center"/>
      <protection locked="0"/>
    </xf>
    <xf numFmtId="2" fontId="128" fillId="53" borderId="0" xfId="0" applyNumberFormat="1" applyFont="1" applyFill="1" applyBorder="1" applyAlignment="1" applyProtection="1">
      <alignment horizontal="right" vertical="center"/>
      <protection locked="0"/>
    </xf>
    <xf numFmtId="2" fontId="127" fillId="53" borderId="0" xfId="0" applyNumberFormat="1" applyFont="1" applyFill="1" applyBorder="1" applyAlignment="1" applyProtection="1">
      <alignment horizontal="right"/>
      <protection locked="0"/>
    </xf>
    <xf numFmtId="0" fontId="127" fillId="52" borderId="0" xfId="0" applyFont="1" applyFill="1" applyProtection="1">
      <protection locked="0"/>
    </xf>
    <xf numFmtId="0" fontId="1" fillId="26" borderId="94" xfId="0" applyFont="1" applyFill="1" applyBorder="1" applyAlignment="1" applyProtection="1">
      <alignment horizontal="center" vertical="center"/>
      <protection locked="0"/>
    </xf>
    <xf numFmtId="0" fontId="1" fillId="26" borderId="93" xfId="0" applyFont="1" applyFill="1" applyBorder="1" applyAlignment="1" applyProtection="1">
      <alignment horizontal="center" vertical="center"/>
      <protection locked="0"/>
    </xf>
    <xf numFmtId="0" fontId="1" fillId="50" borderId="49" xfId="0" applyFont="1" applyFill="1" applyBorder="1" applyAlignment="1" applyProtection="1">
      <alignment horizontal="center" vertical="center"/>
      <protection locked="0"/>
    </xf>
    <xf numFmtId="0" fontId="123" fillId="0" borderId="1" xfId="0" applyFont="1" applyBorder="1"/>
    <xf numFmtId="2" fontId="123" fillId="0" borderId="1" xfId="0" applyNumberFormat="1" applyFont="1" applyBorder="1"/>
    <xf numFmtId="0" fontId="123" fillId="0" borderId="41" xfId="0" applyFont="1" applyBorder="1"/>
    <xf numFmtId="0" fontId="123" fillId="0" borderId="42" xfId="0" applyFont="1" applyBorder="1"/>
    <xf numFmtId="0" fontId="123" fillId="0" borderId="0" xfId="0" applyFont="1"/>
    <xf numFmtId="0" fontId="1" fillId="0" borderId="42" xfId="0" applyFont="1" applyBorder="1"/>
    <xf numFmtId="0" fontId="7" fillId="0" borderId="225" xfId="0" applyFont="1" applyBorder="1" applyAlignment="1" applyProtection="1">
      <alignment horizontal="center" vertical="center"/>
      <protection locked="0"/>
    </xf>
    <xf numFmtId="0" fontId="6" fillId="27" borderId="116" xfId="0" applyFont="1" applyFill="1" applyBorder="1" applyAlignment="1" applyProtection="1">
      <alignment horizontal="center" vertical="center"/>
      <protection locked="0"/>
    </xf>
    <xf numFmtId="0" fontId="6" fillId="27" borderId="92" xfId="0" applyFont="1" applyFill="1" applyBorder="1" applyAlignment="1" applyProtection="1">
      <alignment horizontal="center" vertical="center"/>
      <protection locked="0"/>
    </xf>
    <xf numFmtId="0" fontId="2" fillId="27" borderId="116" xfId="0" applyFont="1" applyFill="1" applyBorder="1" applyAlignment="1" applyProtection="1">
      <alignment horizontal="center" vertical="center"/>
      <protection locked="0"/>
    </xf>
    <xf numFmtId="0" fontId="1" fillId="30" borderId="101" xfId="0" applyFont="1" applyFill="1" applyBorder="1" applyAlignment="1" applyProtection="1">
      <alignment horizontal="center" vertical="center"/>
      <protection locked="0"/>
    </xf>
    <xf numFmtId="0" fontId="1" fillId="27" borderId="226" xfId="0" applyFont="1" applyFill="1" applyBorder="1" applyAlignment="1" applyProtection="1">
      <alignment horizontal="center" vertical="center"/>
      <protection locked="0"/>
    </xf>
    <xf numFmtId="0" fontId="2" fillId="30" borderId="226" xfId="0" applyFont="1" applyFill="1" applyBorder="1" applyAlignment="1" applyProtection="1">
      <alignment horizontal="center" vertical="center"/>
      <protection locked="0"/>
    </xf>
    <xf numFmtId="0" fontId="2" fillId="27" borderId="226" xfId="0" applyFont="1" applyFill="1" applyBorder="1" applyAlignment="1" applyProtection="1">
      <alignment horizontal="center" vertical="center"/>
      <protection locked="0"/>
    </xf>
    <xf numFmtId="0" fontId="2" fillId="27" borderId="101" xfId="0" applyFont="1" applyFill="1" applyBorder="1" applyAlignment="1" applyProtection="1">
      <alignment horizontal="center" vertical="center"/>
      <protection locked="0"/>
    </xf>
    <xf numFmtId="0" fontId="1" fillId="51" borderId="101" xfId="0" applyFont="1" applyFill="1" applyBorder="1" applyAlignment="1" applyProtection="1">
      <alignment horizontal="center" vertical="center"/>
      <protection locked="0"/>
    </xf>
    <xf numFmtId="0" fontId="2" fillId="30" borderId="101" xfId="0" applyFont="1" applyFill="1" applyBorder="1" applyAlignment="1" applyProtection="1">
      <alignment horizontal="center" vertical="center"/>
      <protection locked="0"/>
    </xf>
    <xf numFmtId="0" fontId="128" fillId="52" borderId="101" xfId="0" applyFont="1" applyFill="1" applyBorder="1" applyAlignment="1" applyProtection="1">
      <alignment horizontal="center" vertical="center"/>
      <protection locked="0"/>
    </xf>
    <xf numFmtId="0" fontId="2" fillId="30" borderId="227" xfId="0" applyFont="1" applyFill="1" applyBorder="1" applyAlignment="1" applyProtection="1">
      <alignment horizontal="center" vertical="center"/>
      <protection locked="0"/>
    </xf>
    <xf numFmtId="0" fontId="1" fillId="40" borderId="101" xfId="0" applyFont="1" applyFill="1" applyBorder="1" applyAlignment="1" applyProtection="1">
      <alignment horizontal="center" vertical="center"/>
      <protection locked="0"/>
    </xf>
    <xf numFmtId="0" fontId="40" fillId="40" borderId="227" xfId="0" applyFont="1" applyFill="1" applyBorder="1" applyAlignment="1" applyProtection="1">
      <alignment horizontal="center" vertical="center"/>
      <protection locked="0"/>
    </xf>
    <xf numFmtId="0" fontId="40" fillId="40" borderId="92" xfId="0" applyFont="1" applyFill="1" applyBorder="1" applyAlignment="1" applyProtection="1">
      <alignment horizontal="center" vertical="center"/>
      <protection locked="0"/>
    </xf>
    <xf numFmtId="0" fontId="7" fillId="7" borderId="228" xfId="0" applyFont="1" applyFill="1" applyBorder="1" applyProtection="1">
      <protection locked="0"/>
    </xf>
    <xf numFmtId="0" fontId="0" fillId="0" borderId="192" xfId="0" applyBorder="1" applyProtection="1">
      <protection locked="0"/>
    </xf>
    <xf numFmtId="0" fontId="0" fillId="0" borderId="229" xfId="0" applyBorder="1" applyProtection="1">
      <protection locked="0"/>
    </xf>
    <xf numFmtId="0" fontId="0" fillId="0" borderId="62" xfId="0" applyBorder="1" applyProtection="1">
      <protection locked="0"/>
    </xf>
    <xf numFmtId="0" fontId="47" fillId="26" borderId="87" xfId="0" applyFont="1" applyFill="1" applyBorder="1" applyAlignment="1" applyProtection="1">
      <alignment horizontal="center" vertical="center" textRotation="90" shrinkToFit="1"/>
      <protection locked="0"/>
    </xf>
    <xf numFmtId="2" fontId="7" fillId="0" borderId="1" xfId="0" applyNumberFormat="1" applyFont="1" applyBorder="1" applyAlignment="1">
      <alignment horizontal="center"/>
    </xf>
    <xf numFmtId="0" fontId="47" fillId="54" borderId="87" xfId="0" applyFont="1" applyFill="1" applyBorder="1" applyAlignment="1" applyProtection="1">
      <alignment horizontal="center" vertical="center" textRotation="90" shrinkToFit="1"/>
      <protection locked="0"/>
    </xf>
    <xf numFmtId="0" fontId="2" fillId="0" borderId="115" xfId="0" applyFont="1" applyFill="1" applyBorder="1" applyAlignment="1" applyProtection="1">
      <alignment horizontal="center" vertical="center"/>
      <protection locked="0"/>
    </xf>
    <xf numFmtId="0" fontId="90" fillId="27" borderId="1" xfId="0" applyFont="1" applyFill="1" applyBorder="1" applyAlignment="1" applyProtection="1">
      <alignment horizontal="center"/>
      <protection locked="0"/>
    </xf>
    <xf numFmtId="0" fontId="129" fillId="0" borderId="65" xfId="0" applyFont="1" applyBorder="1" applyAlignment="1" applyProtection="1">
      <alignment horizontal="center"/>
    </xf>
    <xf numFmtId="0" fontId="87" fillId="27" borderId="0" xfId="0" applyFont="1" applyFill="1" applyBorder="1" applyAlignment="1" applyProtection="1">
      <alignment horizontal="center"/>
    </xf>
    <xf numFmtId="2" fontId="0" fillId="30" borderId="11" xfId="0" applyNumberFormat="1" applyFill="1" applyBorder="1" applyAlignment="1" applyProtection="1">
      <alignment horizontal="center"/>
    </xf>
    <xf numFmtId="2" fontId="86" fillId="27" borderId="1" xfId="0" applyNumberFormat="1" applyFont="1" applyFill="1" applyBorder="1" applyAlignment="1" applyProtection="1">
      <alignment horizontal="center"/>
    </xf>
    <xf numFmtId="2" fontId="1" fillId="27" borderId="5" xfId="0" applyNumberFormat="1" applyFont="1" applyFill="1" applyBorder="1" applyAlignment="1" applyProtection="1">
      <alignment horizontal="center"/>
    </xf>
    <xf numFmtId="0" fontId="3" fillId="26" borderId="230" xfId="0" applyFont="1" applyFill="1" applyBorder="1" applyAlignment="1" applyProtection="1">
      <alignment horizontal="center"/>
    </xf>
    <xf numFmtId="0" fontId="44" fillId="33" borderId="148" xfId="0" applyFont="1" applyFill="1" applyBorder="1" applyAlignment="1" applyProtection="1">
      <alignment horizontal="center" vertical="center"/>
    </xf>
    <xf numFmtId="2" fontId="37" fillId="0" borderId="71" xfId="0" applyNumberFormat="1" applyFont="1" applyBorder="1" applyAlignment="1" applyProtection="1">
      <alignment horizontal="center" vertical="center"/>
    </xf>
    <xf numFmtId="0" fontId="44" fillId="33" borderId="76" xfId="0" applyFont="1" applyFill="1" applyBorder="1" applyAlignment="1" applyProtection="1">
      <alignment horizontal="center" vertical="center"/>
    </xf>
    <xf numFmtId="2" fontId="37" fillId="0" borderId="231" xfId="0" applyNumberFormat="1" applyFont="1" applyBorder="1" applyAlignment="1" applyProtection="1">
      <alignment horizontal="center" vertical="center"/>
    </xf>
    <xf numFmtId="0" fontId="1" fillId="26" borderId="120" xfId="0" applyFont="1" applyFill="1" applyBorder="1" applyAlignment="1" applyProtection="1">
      <alignment horizontal="center"/>
    </xf>
    <xf numFmtId="164" fontId="11" fillId="0" borderId="78" xfId="0" applyNumberFormat="1" applyFont="1" applyBorder="1" applyAlignment="1" applyProtection="1">
      <alignment horizontal="center" vertical="center"/>
      <protection locked="0"/>
    </xf>
    <xf numFmtId="0" fontId="82" fillId="27" borderId="159" xfId="0" applyFont="1" applyFill="1" applyBorder="1" applyAlignment="1" applyProtection="1">
      <alignment horizontal="center" vertical="center" textRotation="90" shrinkToFit="1"/>
    </xf>
    <xf numFmtId="0" fontId="130" fillId="11" borderId="232" xfId="0" applyFont="1" applyFill="1" applyBorder="1" applyAlignment="1" applyProtection="1">
      <alignment horizontal="center" vertical="center"/>
    </xf>
    <xf numFmtId="0" fontId="130" fillId="27" borderId="232" xfId="0" applyFont="1" applyFill="1" applyBorder="1" applyAlignment="1" applyProtection="1">
      <alignment horizontal="center" vertical="center"/>
    </xf>
    <xf numFmtId="0" fontId="87" fillId="0" borderId="159" xfId="0" applyFont="1" applyFill="1" applyBorder="1" applyAlignment="1" applyProtection="1">
      <alignment horizontal="center"/>
    </xf>
    <xf numFmtId="0" fontId="87" fillId="3" borderId="149" xfId="0" applyFont="1" applyFill="1" applyBorder="1" applyAlignment="1" applyProtection="1">
      <alignment horizontal="center"/>
    </xf>
    <xf numFmtId="0" fontId="87" fillId="0" borderId="149" xfId="0" applyFont="1" applyBorder="1" applyProtection="1"/>
    <xf numFmtId="0" fontId="87" fillId="17" borderId="149" xfId="0" applyFont="1" applyFill="1" applyBorder="1" applyProtection="1"/>
    <xf numFmtId="0" fontId="87" fillId="0" borderId="160" xfId="0" applyFont="1" applyBorder="1" applyProtection="1"/>
    <xf numFmtId="0" fontId="87" fillId="30" borderId="160" xfId="0" applyFont="1" applyFill="1" applyBorder="1" applyAlignment="1" applyProtection="1">
      <alignment horizontal="center"/>
    </xf>
    <xf numFmtId="0" fontId="87" fillId="27" borderId="160" xfId="0" applyFont="1" applyFill="1" applyBorder="1" applyAlignment="1" applyProtection="1">
      <alignment horizontal="center"/>
    </xf>
    <xf numFmtId="0" fontId="87" fillId="27" borderId="149" xfId="0" applyFont="1" applyFill="1" applyBorder="1" applyAlignment="1" applyProtection="1">
      <alignment horizontal="center"/>
    </xf>
    <xf numFmtId="0" fontId="2" fillId="3" borderId="149" xfId="0" applyFont="1" applyFill="1" applyBorder="1" applyAlignment="1" applyProtection="1">
      <alignment horizontal="center"/>
    </xf>
    <xf numFmtId="0" fontId="2" fillId="0" borderId="149" xfId="0" applyFont="1" applyFill="1" applyBorder="1" applyAlignment="1" applyProtection="1">
      <alignment horizontal="center"/>
    </xf>
    <xf numFmtId="0" fontId="7" fillId="0" borderId="149" xfId="0" applyFont="1" applyFill="1" applyBorder="1" applyAlignment="1" applyProtection="1">
      <alignment horizontal="center"/>
    </xf>
    <xf numFmtId="0" fontId="2" fillId="27" borderId="149" xfId="0" applyFont="1" applyFill="1" applyBorder="1" applyAlignment="1" applyProtection="1">
      <alignment horizontal="center"/>
    </xf>
    <xf numFmtId="0" fontId="2" fillId="0" borderId="149" xfId="0" applyFont="1" applyBorder="1" applyAlignment="1" applyProtection="1">
      <alignment horizontal="center"/>
    </xf>
    <xf numFmtId="0" fontId="123" fillId="0" borderId="149" xfId="0" applyFont="1" applyFill="1" applyBorder="1" applyAlignment="1" applyProtection="1">
      <alignment horizontal="center"/>
    </xf>
    <xf numFmtId="0" fontId="7" fillId="0" borderId="149" xfId="0" applyFont="1" applyBorder="1" applyAlignment="1" applyProtection="1">
      <alignment horizontal="center"/>
    </xf>
    <xf numFmtId="0" fontId="0" fillId="0" borderId="88" xfId="0" applyBorder="1" applyProtection="1"/>
    <xf numFmtId="0" fontId="95" fillId="27" borderId="149" xfId="0" applyFont="1" applyFill="1" applyBorder="1" applyAlignment="1" applyProtection="1">
      <alignment horizontal="center"/>
    </xf>
    <xf numFmtId="0" fontId="40" fillId="27" borderId="149" xfId="0" applyFont="1" applyFill="1" applyBorder="1" applyProtection="1"/>
    <xf numFmtId="0" fontId="0" fillId="0" borderId="149" xfId="0" applyBorder="1" applyProtection="1"/>
    <xf numFmtId="0" fontId="40" fillId="0" borderId="232" xfId="0" applyFont="1" applyBorder="1" applyProtection="1"/>
    <xf numFmtId="0" fontId="37" fillId="7" borderId="219" xfId="0" applyFont="1" applyFill="1" applyBorder="1" applyProtection="1"/>
    <xf numFmtId="2" fontId="2" fillId="35" borderId="123" xfId="0" applyNumberFormat="1" applyFont="1" applyFill="1" applyBorder="1" applyAlignment="1" applyProtection="1">
      <alignment horizontal="center"/>
    </xf>
    <xf numFmtId="0" fontId="7" fillId="27" borderId="159" xfId="0" applyFont="1" applyFill="1" applyBorder="1" applyProtection="1"/>
    <xf numFmtId="0" fontId="131" fillId="27" borderId="88" xfId="0" applyFont="1" applyFill="1" applyBorder="1" applyAlignment="1" applyProtection="1">
      <alignment horizontal="center"/>
    </xf>
    <xf numFmtId="0" fontId="107" fillId="27" borderId="149" xfId="0" applyFont="1" applyFill="1" applyBorder="1" applyAlignment="1" applyProtection="1">
      <alignment horizontal="center"/>
    </xf>
    <xf numFmtId="0" fontId="107" fillId="27" borderId="88" xfId="0" applyFont="1" applyFill="1" applyBorder="1" applyAlignment="1" applyProtection="1">
      <alignment horizontal="center"/>
    </xf>
    <xf numFmtId="0" fontId="3" fillId="35" borderId="123" xfId="0" applyFont="1" applyFill="1" applyBorder="1" applyAlignment="1" applyProtection="1">
      <alignment horizontal="center"/>
    </xf>
    <xf numFmtId="0" fontId="44" fillId="33" borderId="159" xfId="0" applyFont="1" applyFill="1" applyBorder="1" applyAlignment="1" applyProtection="1">
      <alignment horizontal="center" vertical="center"/>
    </xf>
    <xf numFmtId="0" fontId="37" fillId="0" borderId="149" xfId="0" applyFont="1" applyBorder="1" applyAlignment="1" applyProtection="1">
      <alignment horizontal="center" vertical="center"/>
    </xf>
    <xf numFmtId="0" fontId="44" fillId="33" borderId="160" xfId="0" applyFont="1" applyFill="1" applyBorder="1" applyAlignment="1" applyProtection="1">
      <alignment horizontal="center" vertical="center"/>
    </xf>
    <xf numFmtId="0" fontId="37" fillId="0" borderId="233" xfId="0" applyFont="1" applyBorder="1" applyAlignment="1" applyProtection="1">
      <alignment horizontal="center" vertical="center"/>
    </xf>
    <xf numFmtId="0" fontId="14" fillId="0" borderId="88" xfId="0" applyFont="1" applyBorder="1" applyAlignment="1" applyProtection="1">
      <alignment horizontal="center"/>
      <protection locked="0"/>
    </xf>
    <xf numFmtId="0" fontId="60" fillId="0" borderId="234" xfId="0" applyFont="1" applyBorder="1" applyAlignment="1" applyProtection="1">
      <alignment horizontal="center" vertical="center"/>
      <protection locked="0"/>
    </xf>
    <xf numFmtId="0" fontId="7" fillId="0" borderId="235" xfId="0" applyFont="1" applyBorder="1" applyAlignment="1" applyProtection="1">
      <alignment horizontal="center" vertical="center"/>
      <protection locked="0"/>
    </xf>
    <xf numFmtId="0" fontId="7" fillId="27" borderId="236" xfId="0" applyFont="1" applyFill="1" applyBorder="1" applyAlignment="1" applyProtection="1">
      <alignment horizontal="center" vertical="center"/>
      <protection locked="0"/>
    </xf>
    <xf numFmtId="166" fontId="7" fillId="0" borderId="88" xfId="0" applyNumberFormat="1" applyFont="1" applyBorder="1" applyAlignment="1" applyProtection="1">
      <alignment horizontal="center" vertical="center"/>
      <protection locked="0"/>
    </xf>
    <xf numFmtId="164" fontId="11" fillId="0" borderId="161" xfId="0" applyNumberFormat="1" applyFont="1" applyBorder="1" applyAlignment="1" applyProtection="1">
      <alignment horizontal="center" vertical="center"/>
      <protection locked="0"/>
    </xf>
    <xf numFmtId="0" fontId="88" fillId="38" borderId="9" xfId="0" applyFont="1" applyFill="1" applyBorder="1" applyAlignment="1" applyProtection="1">
      <alignment horizontal="center" vertical="center" textRotation="90" shrinkToFit="1"/>
    </xf>
    <xf numFmtId="0" fontId="85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</xf>
    <xf numFmtId="0" fontId="1" fillId="27" borderId="139" xfId="0" applyFont="1" applyFill="1" applyBorder="1" applyAlignment="1" applyProtection="1">
      <alignment horizontal="center" vertical="center"/>
    </xf>
    <xf numFmtId="0" fontId="1" fillId="30" borderId="2" xfId="0" applyFont="1" applyFill="1" applyBorder="1" applyAlignment="1" applyProtection="1">
      <alignment horizontal="center" vertical="center"/>
    </xf>
    <xf numFmtId="0" fontId="1" fillId="27" borderId="2" xfId="0" applyFont="1" applyFill="1" applyBorder="1" applyAlignment="1" applyProtection="1">
      <alignment horizontal="center" vertical="center"/>
    </xf>
    <xf numFmtId="0" fontId="1" fillId="30" borderId="29" xfId="0" applyFont="1" applyFill="1" applyBorder="1" applyAlignment="1" applyProtection="1">
      <alignment horizontal="center" vertical="center"/>
    </xf>
    <xf numFmtId="0" fontId="1" fillId="30" borderId="30" xfId="0" applyFont="1" applyFill="1" applyBorder="1" applyAlignment="1" applyProtection="1">
      <alignment horizontal="center" vertical="center"/>
    </xf>
    <xf numFmtId="0" fontId="84" fillId="31" borderId="15" xfId="0" applyFont="1" applyFill="1" applyBorder="1" applyAlignment="1" applyProtection="1">
      <alignment horizontal="left"/>
    </xf>
    <xf numFmtId="0" fontId="84" fillId="27" borderId="190" xfId="0" applyFont="1" applyFill="1" applyBorder="1" applyAlignment="1" applyProtection="1">
      <alignment horizontal="left"/>
    </xf>
    <xf numFmtId="0" fontId="132" fillId="27" borderId="12" xfId="0" applyFont="1" applyFill="1" applyBorder="1" applyAlignment="1" applyProtection="1">
      <alignment horizontal="center"/>
    </xf>
    <xf numFmtId="0" fontId="1" fillId="27" borderId="149" xfId="0" applyFont="1" applyFill="1" applyBorder="1" applyAlignment="1" applyProtection="1">
      <alignment horizontal="center" vertical="center"/>
    </xf>
    <xf numFmtId="0" fontId="1" fillId="17" borderId="149" xfId="0" applyFont="1" applyFill="1" applyBorder="1" applyAlignment="1" applyProtection="1">
      <alignment horizontal="center" vertical="center"/>
    </xf>
    <xf numFmtId="2" fontId="35" fillId="3" borderId="19" xfId="0" applyNumberFormat="1" applyFont="1" applyFill="1" applyBorder="1" applyAlignment="1" applyProtection="1">
      <alignment horizontal="center"/>
    </xf>
    <xf numFmtId="2" fontId="86" fillId="27" borderId="6" xfId="0" applyNumberFormat="1" applyFont="1" applyFill="1" applyBorder="1" applyAlignment="1" applyProtection="1">
      <alignment horizontal="center"/>
    </xf>
    <xf numFmtId="2" fontId="35" fillId="16" borderId="1" xfId="0" applyNumberFormat="1" applyFont="1" applyFill="1" applyBorder="1" applyAlignment="1" applyProtection="1">
      <alignment horizontal="center"/>
    </xf>
    <xf numFmtId="2" fontId="35" fillId="17" borderId="1" xfId="0" applyNumberFormat="1" applyFont="1" applyFill="1" applyBorder="1" applyAlignment="1" applyProtection="1">
      <alignment horizontal="center"/>
    </xf>
    <xf numFmtId="0" fontId="47" fillId="46" borderId="0" xfId="0" applyFont="1" applyFill="1" applyBorder="1" applyAlignment="1" applyProtection="1">
      <alignment horizontal="center" vertical="center" textRotation="90" wrapText="1" shrinkToFit="1"/>
      <protection locked="0"/>
    </xf>
    <xf numFmtId="0" fontId="1" fillId="46" borderId="0" xfId="0" applyFont="1" applyFill="1" applyBorder="1" applyAlignment="1" applyProtection="1">
      <protection locked="0"/>
    </xf>
    <xf numFmtId="0" fontId="6" fillId="46" borderId="0" xfId="0" applyFont="1" applyFill="1" applyBorder="1" applyAlignment="1" applyProtection="1">
      <alignment horizontal="center"/>
      <protection locked="0"/>
    </xf>
    <xf numFmtId="0" fontId="1" fillId="46" borderId="0" xfId="0" applyFont="1" applyFill="1" applyBorder="1" applyAlignment="1" applyProtection="1">
      <alignment horizontal="center" vertical="center"/>
      <protection locked="0"/>
    </xf>
    <xf numFmtId="0" fontId="1" fillId="47" borderId="0" xfId="0" applyFont="1" applyFill="1" applyBorder="1" applyAlignment="1" applyProtection="1">
      <alignment horizontal="center" vertical="center"/>
      <protection locked="0"/>
    </xf>
    <xf numFmtId="0" fontId="1" fillId="53" borderId="0" xfId="0" applyFont="1" applyFill="1" applyBorder="1" applyAlignment="1" applyProtection="1">
      <alignment horizontal="center" vertical="center"/>
      <protection locked="0"/>
    </xf>
    <xf numFmtId="0" fontId="40" fillId="46" borderId="0" xfId="0" applyFont="1" applyFill="1" applyBorder="1" applyAlignment="1" applyProtection="1">
      <alignment horizontal="center" vertical="center"/>
      <protection locked="0"/>
    </xf>
    <xf numFmtId="0" fontId="2" fillId="46" borderId="0" xfId="0" applyFont="1" applyFill="1" applyBorder="1" applyAlignment="1" applyProtection="1">
      <alignment horizontal="center" vertical="top"/>
      <protection locked="0"/>
    </xf>
    <xf numFmtId="0" fontId="1" fillId="46" borderId="0" xfId="0" applyFont="1" applyFill="1" applyBorder="1" applyAlignment="1" applyProtection="1">
      <alignment horizontal="left"/>
      <protection locked="0"/>
    </xf>
    <xf numFmtId="0" fontId="1" fillId="27" borderId="134" xfId="0" applyFont="1" applyFill="1" applyBorder="1" applyAlignment="1" applyProtection="1">
      <alignment horizontal="left"/>
      <protection locked="0"/>
    </xf>
    <xf numFmtId="0" fontId="67" fillId="27" borderId="1" xfId="0" applyFont="1" applyFill="1" applyBorder="1" applyAlignment="1" applyProtection="1">
      <alignment horizontal="center"/>
      <protection locked="0"/>
    </xf>
    <xf numFmtId="0" fontId="67" fillId="27" borderId="10" xfId="0" applyFont="1" applyFill="1" applyBorder="1" applyAlignment="1" applyProtection="1">
      <alignment horizontal="center"/>
      <protection locked="0"/>
    </xf>
    <xf numFmtId="0" fontId="1" fillId="27" borderId="0" xfId="0" applyFont="1" applyFill="1" applyProtection="1"/>
    <xf numFmtId="0" fontId="1" fillId="27" borderId="1" xfId="0" applyFont="1" applyFill="1" applyBorder="1" applyProtection="1">
      <protection locked="0"/>
    </xf>
    <xf numFmtId="0" fontId="1" fillId="27" borderId="10" xfId="0" applyFont="1" applyFill="1" applyBorder="1" applyAlignment="1" applyProtection="1">
      <alignment horizontal="center"/>
      <protection locked="0"/>
    </xf>
    <xf numFmtId="2" fontId="2" fillId="46" borderId="0" xfId="0" applyNumberFormat="1" applyFont="1" applyFill="1" applyBorder="1" applyAlignment="1" applyProtection="1">
      <alignment horizontal="right" vertical="center"/>
      <protection locked="0"/>
    </xf>
    <xf numFmtId="2" fontId="1" fillId="46" borderId="0" xfId="0" applyNumberFormat="1" applyFont="1" applyFill="1" applyBorder="1" applyAlignment="1" applyProtection="1">
      <alignment horizontal="right"/>
      <protection locked="0"/>
    </xf>
    <xf numFmtId="2" fontId="2" fillId="46" borderId="0" xfId="0" applyNumberFormat="1" applyFont="1" applyFill="1" applyBorder="1" applyAlignment="1" applyProtection="1">
      <alignment horizontal="right"/>
      <protection locked="0"/>
    </xf>
    <xf numFmtId="2" fontId="87" fillId="27" borderId="237" xfId="0" applyNumberFormat="1" applyFont="1" applyFill="1" applyBorder="1" applyAlignment="1" applyProtection="1">
      <alignment horizontal="center"/>
    </xf>
    <xf numFmtId="0" fontId="68" fillId="26" borderId="238" xfId="0" applyFont="1" applyFill="1" applyBorder="1" applyAlignment="1" applyProtection="1">
      <alignment horizontal="center"/>
    </xf>
    <xf numFmtId="0" fontId="69" fillId="33" borderId="139" xfId="0" applyFont="1" applyFill="1" applyBorder="1" applyAlignment="1" applyProtection="1">
      <alignment horizontal="center"/>
    </xf>
    <xf numFmtId="0" fontId="68" fillId="26" borderId="143" xfId="0" applyFont="1" applyFill="1" applyBorder="1" applyAlignment="1" applyProtection="1">
      <alignment horizontal="center"/>
    </xf>
    <xf numFmtId="0" fontId="133" fillId="27" borderId="190" xfId="0" applyFont="1" applyFill="1" applyBorder="1" applyAlignment="1" applyProtection="1">
      <alignment horizontal="center" vertical="center"/>
      <protection locked="0"/>
    </xf>
    <xf numFmtId="0" fontId="133" fillId="7" borderId="12" xfId="0" applyFont="1" applyFill="1" applyBorder="1" applyAlignment="1" applyProtection="1">
      <alignment horizontal="center"/>
      <protection locked="0"/>
    </xf>
    <xf numFmtId="164" fontId="69" fillId="33" borderId="2" xfId="0" applyNumberFormat="1" applyFont="1" applyFill="1" applyBorder="1" applyAlignment="1" applyProtection="1">
      <alignment horizontal="center"/>
    </xf>
    <xf numFmtId="164" fontId="134" fillId="33" borderId="2" xfId="0" applyNumberFormat="1" applyFont="1" applyFill="1" applyBorder="1" applyAlignment="1" applyProtection="1">
      <alignment horizontal="center"/>
    </xf>
    <xf numFmtId="164" fontId="135" fillId="33" borderId="2" xfId="0" applyNumberFormat="1" applyFont="1" applyFill="1" applyBorder="1" applyAlignment="1" applyProtection="1">
      <alignment horizontal="center"/>
    </xf>
    <xf numFmtId="2" fontId="123" fillId="27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2" fontId="43" fillId="0" borderId="0" xfId="0" applyNumberFormat="1" applyFont="1" applyFill="1" applyBorder="1" applyAlignment="1" applyProtection="1">
      <protection locked="0"/>
    </xf>
    <xf numFmtId="2" fontId="7" fillId="0" borderId="0" xfId="0" applyNumberFormat="1" applyFont="1" applyFill="1" applyBorder="1" applyAlignment="1" applyProtection="1">
      <protection locked="0"/>
    </xf>
    <xf numFmtId="2" fontId="14" fillId="0" borderId="0" xfId="0" applyNumberFormat="1" applyFont="1" applyFill="1" applyBorder="1" applyAlignment="1" applyProtection="1">
      <protection locked="0"/>
    </xf>
    <xf numFmtId="2" fontId="51" fillId="0" borderId="0" xfId="0" applyNumberFormat="1" applyFont="1" applyBorder="1" applyAlignment="1" applyProtection="1">
      <alignment horizontal="center"/>
      <protection locked="0"/>
    </xf>
    <xf numFmtId="2" fontId="125" fillId="0" borderId="0" xfId="0" applyNumberFormat="1" applyFont="1" applyBorder="1" applyAlignment="1" applyProtection="1">
      <protection locked="0"/>
    </xf>
    <xf numFmtId="2" fontId="136" fillId="0" borderId="0" xfId="0" applyNumberFormat="1" applyFont="1" applyBorder="1" applyAlignment="1" applyProtection="1">
      <alignment horizontal="center"/>
      <protection locked="0"/>
    </xf>
    <xf numFmtId="2" fontId="68" fillId="27" borderId="2" xfId="0" applyNumberFormat="1" applyFont="1" applyFill="1" applyBorder="1" applyAlignment="1" applyProtection="1">
      <alignment horizontal="center"/>
    </xf>
    <xf numFmtId="2" fontId="68" fillId="27" borderId="152" xfId="0" applyNumberFormat="1" applyFont="1" applyFill="1" applyBorder="1" applyAlignment="1" applyProtection="1">
      <alignment horizontal="center"/>
    </xf>
    <xf numFmtId="2" fontId="69" fillId="33" borderId="2" xfId="0" applyNumberFormat="1" applyFont="1" applyFill="1" applyBorder="1" applyAlignment="1" applyProtection="1">
      <alignment horizontal="center"/>
    </xf>
    <xf numFmtId="2" fontId="2" fillId="27" borderId="246" xfId="0" applyNumberFormat="1" applyFont="1" applyFill="1" applyBorder="1" applyAlignment="1" applyProtection="1">
      <alignment horizontal="center" vertical="top"/>
    </xf>
    <xf numFmtId="0" fontId="43" fillId="27" borderId="81" xfId="0" applyFont="1" applyFill="1" applyBorder="1" applyAlignment="1" applyProtection="1">
      <alignment horizontal="center" vertical="center"/>
    </xf>
    <xf numFmtId="0" fontId="1" fillId="27" borderId="5" xfId="0" applyFont="1" applyFill="1" applyBorder="1" applyAlignment="1" applyProtection="1">
      <alignment horizontal="center" vertical="center"/>
    </xf>
    <xf numFmtId="0" fontId="54" fillId="27" borderId="5" xfId="0" applyFont="1" applyFill="1" applyBorder="1" applyAlignment="1" applyProtection="1">
      <alignment horizontal="center" vertical="center"/>
    </xf>
    <xf numFmtId="0" fontId="2" fillId="27" borderId="247" xfId="0" applyFont="1" applyFill="1" applyBorder="1" applyAlignment="1" applyProtection="1">
      <alignment horizontal="center"/>
    </xf>
    <xf numFmtId="0" fontId="1" fillId="27" borderId="47" xfId="0" applyFont="1" applyFill="1" applyBorder="1" applyAlignment="1" applyProtection="1">
      <alignment horizontal="center" vertical="center"/>
    </xf>
    <xf numFmtId="2" fontId="2" fillId="27" borderId="176" xfId="0" applyNumberFormat="1" applyFont="1" applyFill="1" applyBorder="1" applyAlignment="1" applyProtection="1">
      <alignment horizontal="center" vertical="center"/>
    </xf>
    <xf numFmtId="2" fontId="2" fillId="27" borderId="71" xfId="0" applyNumberFormat="1" applyFont="1" applyFill="1" applyBorder="1" applyAlignment="1" applyProtection="1">
      <alignment horizontal="center" vertical="center"/>
    </xf>
    <xf numFmtId="2" fontId="2" fillId="27" borderId="75" xfId="0" applyNumberFormat="1" applyFont="1" applyFill="1" applyBorder="1" applyAlignment="1" applyProtection="1">
      <alignment horizontal="center" vertical="center"/>
    </xf>
    <xf numFmtId="2" fontId="1" fillId="27" borderId="6" xfId="0" applyNumberFormat="1" applyFont="1" applyFill="1" applyBorder="1" applyAlignment="1" applyProtection="1">
      <alignment horizontal="center" vertical="center"/>
    </xf>
    <xf numFmtId="164" fontId="1" fillId="27" borderId="247" xfId="0" applyNumberFormat="1" applyFont="1" applyFill="1" applyBorder="1" applyAlignment="1" applyProtection="1">
      <alignment horizontal="center" vertical="center"/>
    </xf>
    <xf numFmtId="0" fontId="124" fillId="27" borderId="82" xfId="0" applyFont="1" applyFill="1" applyBorder="1" applyAlignment="1" applyProtection="1">
      <alignment horizontal="left"/>
      <protection locked="0"/>
    </xf>
    <xf numFmtId="2" fontId="140" fillId="27" borderId="0" xfId="0" applyNumberFormat="1" applyFont="1" applyFill="1" applyBorder="1" applyAlignment="1" applyProtection="1">
      <alignment horizontal="center" vertical="top"/>
    </xf>
    <xf numFmtId="2" fontId="91" fillId="27" borderId="0" xfId="0" applyNumberFormat="1" applyFont="1" applyFill="1" applyBorder="1" applyAlignment="1" applyProtection="1">
      <alignment horizontal="right"/>
      <protection locked="0"/>
    </xf>
    <xf numFmtId="0" fontId="57" fillId="27" borderId="0" xfId="0" applyFont="1" applyFill="1" applyBorder="1" applyAlignment="1" applyProtection="1">
      <alignment horizontal="center"/>
    </xf>
    <xf numFmtId="0" fontId="54" fillId="27" borderId="0" xfId="0" applyFont="1" applyFill="1" applyBorder="1" applyProtection="1"/>
    <xf numFmtId="0" fontId="51" fillId="27" borderId="0" xfId="0" applyFont="1" applyFill="1" applyBorder="1" applyAlignment="1" applyProtection="1">
      <alignment horizontal="left"/>
    </xf>
    <xf numFmtId="0" fontId="40" fillId="27" borderId="0" xfId="0" applyFont="1" applyFill="1" applyBorder="1" applyProtection="1"/>
    <xf numFmtId="0" fontId="57" fillId="27" borderId="0" xfId="0" applyFont="1" applyFill="1" applyBorder="1" applyAlignment="1" applyProtection="1">
      <alignment horizontal="left"/>
    </xf>
    <xf numFmtId="0" fontId="7" fillId="27" borderId="0" xfId="0" applyFont="1" applyFill="1" applyBorder="1" applyProtection="1"/>
    <xf numFmtId="0" fontId="103" fillId="27" borderId="0" xfId="0" applyFont="1" applyFill="1" applyBorder="1" applyAlignment="1" applyProtection="1">
      <alignment horizontal="left" vertical="top"/>
    </xf>
    <xf numFmtId="0" fontId="103" fillId="27" borderId="0" xfId="0" applyFont="1" applyFill="1" applyBorder="1" applyAlignment="1" applyProtection="1">
      <alignment horizontal="center"/>
    </xf>
    <xf numFmtId="165" fontId="51" fillId="27" borderId="0" xfId="0" applyNumberFormat="1" applyFont="1" applyFill="1" applyBorder="1" applyAlignment="1" applyProtection="1">
      <alignment horizontal="center"/>
    </xf>
    <xf numFmtId="2" fontId="51" fillId="27" borderId="0" xfId="0" applyNumberFormat="1" applyFont="1" applyFill="1" applyBorder="1" applyAlignment="1" applyProtection="1">
      <alignment horizontal="right" vertical="top"/>
    </xf>
    <xf numFmtId="0" fontId="51" fillId="27" borderId="0" xfId="0" applyFont="1" applyFill="1" applyBorder="1" applyAlignment="1" applyProtection="1">
      <alignment horizontal="center" vertical="center"/>
    </xf>
    <xf numFmtId="166" fontId="51" fillId="27" borderId="0" xfId="0" applyNumberFormat="1" applyFont="1" applyFill="1" applyBorder="1" applyAlignment="1" applyProtection="1">
      <alignment horizontal="center" vertical="center"/>
    </xf>
    <xf numFmtId="166" fontId="51" fillId="27" borderId="0" xfId="0" applyNumberFormat="1" applyFont="1" applyFill="1" applyBorder="1" applyAlignment="1" applyProtection="1">
      <alignment horizontal="center"/>
    </xf>
    <xf numFmtId="2" fontId="51" fillId="27" borderId="0" xfId="0" applyNumberFormat="1" applyFont="1" applyFill="1" applyBorder="1" applyAlignment="1" applyProtection="1">
      <alignment horizontal="center"/>
    </xf>
    <xf numFmtId="164" fontId="51" fillId="27" borderId="0" xfId="0" applyNumberFormat="1" applyFont="1" applyFill="1" applyBorder="1" applyAlignment="1" applyProtection="1">
      <alignment horizontal="center"/>
    </xf>
    <xf numFmtId="2" fontId="123" fillId="27" borderId="0" xfId="0" applyNumberFormat="1" applyFont="1" applyFill="1" applyBorder="1" applyAlignment="1" applyProtection="1"/>
    <xf numFmtId="0" fontId="0" fillId="0" borderId="10" xfId="0" applyFill="1" applyBorder="1"/>
    <xf numFmtId="2" fontId="1" fillId="29" borderId="17" xfId="0" applyNumberFormat="1" applyFont="1" applyFill="1" applyBorder="1" applyAlignment="1">
      <alignment horizontal="center"/>
    </xf>
    <xf numFmtId="2" fontId="1" fillId="8" borderId="17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4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3" fillId="0" borderId="23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/>
    </xf>
    <xf numFmtId="0" fontId="47" fillId="15" borderId="166" xfId="0" applyFont="1" applyFill="1" applyBorder="1" applyAlignment="1" applyProtection="1">
      <alignment horizontal="center" vertical="center" textRotation="90" shrinkToFit="1"/>
      <protection locked="0"/>
    </xf>
    <xf numFmtId="0" fontId="47" fillId="15" borderId="164" xfId="0" applyFont="1" applyFill="1" applyBorder="1" applyAlignment="1" applyProtection="1">
      <alignment horizontal="center" vertical="center" textRotation="90" shrinkToFit="1"/>
      <protection locked="0"/>
    </xf>
    <xf numFmtId="0" fontId="47" fillId="15" borderId="165" xfId="0" applyFont="1" applyFill="1" applyBorder="1" applyAlignment="1" applyProtection="1">
      <alignment horizontal="center" vertical="center" textRotation="90" shrinkToFit="1"/>
      <protection locked="0"/>
    </xf>
    <xf numFmtId="0" fontId="47" fillId="22" borderId="163" xfId="0" applyFont="1" applyFill="1" applyBorder="1" applyAlignment="1" applyProtection="1">
      <alignment horizontal="center" vertical="center" textRotation="90" shrinkToFit="1"/>
      <protection locked="0"/>
    </xf>
    <xf numFmtId="0" fontId="47" fillId="22" borderId="164" xfId="0" applyFont="1" applyFill="1" applyBorder="1" applyAlignment="1" applyProtection="1">
      <alignment horizontal="center" vertical="center" textRotation="90" shrinkToFit="1"/>
      <protection locked="0"/>
    </xf>
    <xf numFmtId="0" fontId="47" fillId="22" borderId="168" xfId="0" applyFont="1" applyFill="1" applyBorder="1" applyAlignment="1" applyProtection="1">
      <alignment horizontal="center" vertical="center" textRotation="90" shrinkToFit="1"/>
      <protection locked="0"/>
    </xf>
    <xf numFmtId="0" fontId="47" fillId="9" borderId="242" xfId="0" applyFont="1" applyFill="1" applyBorder="1" applyAlignment="1" applyProtection="1">
      <alignment horizontal="center" vertical="center" textRotation="90" wrapText="1" shrinkToFit="1"/>
      <protection locked="0"/>
    </xf>
    <xf numFmtId="0" fontId="47" fillId="9" borderId="242" xfId="0" applyFont="1" applyFill="1" applyBorder="1" applyAlignment="1" applyProtection="1">
      <alignment horizontal="center" vertical="center" textRotation="90" shrinkToFit="1"/>
      <protection locked="0"/>
    </xf>
    <xf numFmtId="0" fontId="47" fillId="5" borderId="242" xfId="0" applyFont="1" applyFill="1" applyBorder="1" applyAlignment="1" applyProtection="1">
      <alignment horizontal="center" vertical="center" textRotation="90" wrapText="1" shrinkToFit="1"/>
      <protection locked="0"/>
    </xf>
    <xf numFmtId="0" fontId="47" fillId="5" borderId="242" xfId="0" applyFont="1" applyFill="1" applyBorder="1" applyAlignment="1" applyProtection="1">
      <alignment horizontal="center" vertical="center" textRotation="90" shrinkToFit="1"/>
      <protection locked="0"/>
    </xf>
    <xf numFmtId="0" fontId="47" fillId="14" borderId="242" xfId="0" applyFont="1" applyFill="1" applyBorder="1" applyAlignment="1" applyProtection="1">
      <alignment horizontal="center" vertical="center" textRotation="90" shrinkToFit="1"/>
      <protection locked="0"/>
    </xf>
    <xf numFmtId="0" fontId="7" fillId="11" borderId="110" xfId="0" applyFont="1" applyFill="1" applyBorder="1" applyAlignment="1" applyProtection="1">
      <alignment horizontal="center" vertical="center"/>
      <protection locked="0"/>
    </xf>
    <xf numFmtId="0" fontId="7" fillId="11" borderId="225" xfId="0" applyFont="1" applyFill="1" applyBorder="1" applyAlignment="1" applyProtection="1">
      <alignment horizontal="center" vertical="center"/>
      <protection locked="0"/>
    </xf>
    <xf numFmtId="0" fontId="7" fillId="0" borderId="225" xfId="0" applyFont="1" applyBorder="1" applyAlignment="1" applyProtection="1">
      <alignment horizontal="center" vertical="center"/>
      <protection locked="0"/>
    </xf>
    <xf numFmtId="0" fontId="47" fillId="13" borderId="166" xfId="0" applyFont="1" applyFill="1" applyBorder="1" applyAlignment="1" applyProtection="1">
      <alignment horizontal="center" vertical="center" textRotation="90" wrapText="1" shrinkToFit="1"/>
      <protection locked="0"/>
    </xf>
    <xf numFmtId="0" fontId="47" fillId="13" borderId="167" xfId="0" applyFont="1" applyFill="1" applyBorder="1" applyAlignment="1" applyProtection="1">
      <alignment horizontal="center" vertical="center" textRotation="90" shrinkToFit="1"/>
      <protection locked="0"/>
    </xf>
    <xf numFmtId="0" fontId="47" fillId="4" borderId="163" xfId="0" applyFont="1" applyFill="1" applyBorder="1" applyAlignment="1" applyProtection="1">
      <alignment horizontal="center" vertical="center" textRotation="90" shrinkToFit="1"/>
      <protection locked="0"/>
    </xf>
    <xf numFmtId="0" fontId="47" fillId="4" borderId="164" xfId="0" applyFont="1" applyFill="1" applyBorder="1" applyAlignment="1" applyProtection="1">
      <alignment horizontal="center" vertical="center" textRotation="90" shrinkToFit="1"/>
      <protection locked="0"/>
    </xf>
    <xf numFmtId="0" fontId="47" fillId="4" borderId="168" xfId="0" applyFont="1" applyFill="1" applyBorder="1" applyAlignment="1" applyProtection="1">
      <alignment horizontal="center" vertical="center" textRotation="90" shrinkToFit="1"/>
      <protection locked="0"/>
    </xf>
    <xf numFmtId="0" fontId="47" fillId="8" borderId="170" xfId="0" applyFont="1" applyFill="1" applyBorder="1" applyAlignment="1" applyProtection="1">
      <alignment horizontal="center" vertical="center" textRotation="90" shrinkToFit="1"/>
      <protection locked="0"/>
    </xf>
    <xf numFmtId="0" fontId="47" fillId="8" borderId="164" xfId="0" applyFont="1" applyFill="1" applyBorder="1" applyAlignment="1" applyProtection="1">
      <alignment horizontal="center" vertical="center" textRotation="90" shrinkToFit="1"/>
      <protection locked="0"/>
    </xf>
    <xf numFmtId="0" fontId="47" fillId="8" borderId="167" xfId="0" applyFont="1" applyFill="1" applyBorder="1" applyAlignment="1" applyProtection="1">
      <alignment horizontal="center" vertical="center" textRotation="90" shrinkToFit="1"/>
      <protection locked="0"/>
    </xf>
    <xf numFmtId="0" fontId="47" fillId="21" borderId="242" xfId="0" applyFont="1" applyFill="1" applyBorder="1" applyAlignment="1" applyProtection="1">
      <alignment horizontal="center" vertical="center" textRotation="90" shrinkToFit="1"/>
      <protection locked="0"/>
    </xf>
    <xf numFmtId="0" fontId="47" fillId="24" borderId="242" xfId="0" applyFont="1" applyFill="1" applyBorder="1" applyAlignment="1" applyProtection="1">
      <alignment horizontal="center" vertical="center" textRotation="90" wrapText="1" shrinkToFit="1"/>
      <protection locked="0"/>
    </xf>
    <xf numFmtId="0" fontId="47" fillId="24" borderId="242" xfId="0" applyFont="1" applyFill="1" applyBorder="1" applyAlignment="1" applyProtection="1">
      <alignment horizontal="center" vertical="center" textRotation="90" shrinkToFit="1"/>
      <protection locked="0"/>
    </xf>
    <xf numFmtId="0" fontId="47" fillId="12" borderId="242" xfId="0" applyFont="1" applyFill="1" applyBorder="1" applyAlignment="1" applyProtection="1">
      <alignment horizontal="center" vertical="center" textRotation="90" shrinkToFit="1"/>
      <protection locked="0"/>
    </xf>
    <xf numFmtId="0" fontId="47" fillId="22" borderId="167" xfId="0" applyFont="1" applyFill="1" applyBorder="1" applyAlignment="1" applyProtection="1">
      <alignment horizontal="center" vertical="center" textRotation="90" shrinkToFit="1"/>
      <protection locked="0"/>
    </xf>
    <xf numFmtId="0" fontId="7" fillId="11" borderId="183" xfId="0" applyFont="1" applyFill="1" applyBorder="1" applyAlignment="1" applyProtection="1">
      <alignment horizontal="center" vertical="center"/>
      <protection locked="0"/>
    </xf>
    <xf numFmtId="0" fontId="7" fillId="11" borderId="60" xfId="0" applyFont="1" applyFill="1" applyBorder="1" applyAlignment="1" applyProtection="1">
      <alignment horizontal="center" vertical="center"/>
      <protection locked="0"/>
    </xf>
    <xf numFmtId="0" fontId="7" fillId="11" borderId="228" xfId="0" applyFont="1" applyFill="1" applyBorder="1" applyAlignment="1" applyProtection="1">
      <alignment horizontal="center" vertical="center"/>
      <protection locked="0"/>
    </xf>
    <xf numFmtId="0" fontId="47" fillId="19" borderId="242" xfId="0" applyFont="1" applyFill="1" applyBorder="1" applyAlignment="1" applyProtection="1">
      <alignment horizontal="center" vertical="center" textRotation="90" shrinkToFit="1"/>
      <protection locked="0"/>
    </xf>
    <xf numFmtId="0" fontId="7" fillId="11" borderId="203" xfId="0" applyFont="1" applyFill="1" applyBorder="1" applyAlignment="1" applyProtection="1">
      <alignment horizontal="center" vertical="center"/>
      <protection locked="0"/>
    </xf>
    <xf numFmtId="0" fontId="7" fillId="11" borderId="240" xfId="0" applyFont="1" applyFill="1" applyBorder="1" applyAlignment="1" applyProtection="1">
      <alignment horizontal="center" vertical="center"/>
      <protection locked="0"/>
    </xf>
    <xf numFmtId="0" fontId="7" fillId="11" borderId="241" xfId="0" applyFont="1" applyFill="1" applyBorder="1" applyAlignment="1" applyProtection="1">
      <alignment horizontal="center" vertical="center"/>
      <protection locked="0"/>
    </xf>
    <xf numFmtId="0" fontId="32" fillId="0" borderId="0" xfId="0" applyFont="1" applyBorder="1" applyAlignment="1" applyProtection="1">
      <protection locked="0"/>
    </xf>
    <xf numFmtId="0" fontId="7" fillId="11" borderId="219" xfId="0" applyFont="1" applyFill="1" applyBorder="1" applyAlignment="1" applyProtection="1">
      <alignment horizontal="center" vertical="center"/>
      <protection locked="0"/>
    </xf>
    <xf numFmtId="0" fontId="7" fillId="11" borderId="15" xfId="0" applyFont="1" applyFill="1" applyBorder="1" applyAlignment="1" applyProtection="1">
      <alignment horizontal="center" vertical="center"/>
      <protection locked="0"/>
    </xf>
    <xf numFmtId="0" fontId="40" fillId="7" borderId="115" xfId="0" applyFont="1" applyFill="1" applyBorder="1" applyAlignment="1" applyProtection="1">
      <alignment horizontal="right" vertical="top"/>
      <protection locked="0"/>
    </xf>
    <xf numFmtId="0" fontId="40" fillId="7" borderId="116" xfId="0" applyFont="1" applyFill="1" applyBorder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0" borderId="5" xfId="0" applyFont="1" applyBorder="1" applyAlignment="1" applyProtection="1"/>
    <xf numFmtId="0" fontId="7" fillId="0" borderId="64" xfId="0" applyFont="1" applyBorder="1" applyAlignment="1" applyProtection="1"/>
    <xf numFmtId="0" fontId="7" fillId="0" borderId="17" xfId="0" applyFont="1" applyBorder="1" applyAlignment="1" applyProtection="1"/>
    <xf numFmtId="0" fontId="47" fillId="20" borderId="242" xfId="0" applyFont="1" applyFill="1" applyBorder="1" applyAlignment="1" applyProtection="1">
      <alignment horizontal="center" vertical="center" textRotation="90" wrapText="1" shrinkToFit="1"/>
      <protection locked="0"/>
    </xf>
    <xf numFmtId="0" fontId="47" fillId="20" borderId="242" xfId="0" applyFont="1" applyFill="1" applyBorder="1" applyAlignment="1" applyProtection="1">
      <alignment horizontal="center" vertical="center" textRotation="90" shrinkToFit="1"/>
      <protection locked="0"/>
    </xf>
    <xf numFmtId="0" fontId="47" fillId="18" borderId="242" xfId="0" applyFont="1" applyFill="1" applyBorder="1" applyAlignment="1" applyProtection="1">
      <alignment horizontal="center" vertical="center" textRotation="90" wrapText="1" shrinkToFit="1"/>
      <protection locked="0"/>
    </xf>
    <xf numFmtId="0" fontId="47" fillId="18" borderId="242" xfId="0" applyFont="1" applyFill="1" applyBorder="1" applyAlignment="1" applyProtection="1">
      <alignment horizontal="center" vertical="center" textRotation="90" shrinkToFit="1"/>
      <protection locked="0"/>
    </xf>
    <xf numFmtId="0" fontId="7" fillId="0" borderId="110" xfId="0" applyFont="1" applyBorder="1" applyAlignment="1" applyProtection="1">
      <alignment horizontal="center" vertical="center"/>
      <protection locked="0"/>
    </xf>
    <xf numFmtId="0" fontId="90" fillId="26" borderId="244" xfId="0" applyFont="1" applyFill="1" applyBorder="1" applyAlignment="1" applyProtection="1">
      <alignment horizontal="center"/>
      <protection locked="0"/>
    </xf>
    <xf numFmtId="0" fontId="90" fillId="26" borderId="245" xfId="0" applyFont="1" applyFill="1" applyBorder="1" applyAlignment="1" applyProtection="1">
      <alignment horizontal="center"/>
      <protection locked="0"/>
    </xf>
    <xf numFmtId="0" fontId="47" fillId="23" borderId="243" xfId="0" applyFont="1" applyFill="1" applyBorder="1" applyAlignment="1" applyProtection="1">
      <alignment horizontal="center" vertical="center" textRotation="90" shrinkToFit="1"/>
      <protection locked="0"/>
    </xf>
    <xf numFmtId="0" fontId="0" fillId="0" borderId="0" xfId="0" applyAlignment="1" applyProtection="1">
      <alignment horizontal="center"/>
      <protection locked="0"/>
    </xf>
    <xf numFmtId="0" fontId="6" fillId="11" borderId="11" xfId="0" applyFont="1" applyFill="1" applyBorder="1" applyAlignment="1" applyProtection="1">
      <alignment horizontal="center" vertical="center"/>
    </xf>
    <xf numFmtId="0" fontId="6" fillId="11" borderId="92" xfId="0" applyFont="1" applyFill="1" applyBorder="1" applyAlignment="1" applyProtection="1">
      <alignment horizontal="center" vertical="center"/>
    </xf>
    <xf numFmtId="0" fontId="83" fillId="34" borderId="0" xfId="0" applyFont="1" applyFill="1" applyBorder="1" applyAlignment="1" applyProtection="1">
      <alignment horizontal="center" vertical="center" textRotation="90" shrinkToFit="1"/>
    </xf>
    <xf numFmtId="0" fontId="37" fillId="0" borderId="0" xfId="0" applyFont="1" applyBorder="1" applyAlignment="1" applyProtection="1"/>
    <xf numFmtId="0" fontId="6" fillId="11" borderId="5" xfId="0" applyFont="1" applyFill="1" applyBorder="1" applyAlignment="1" applyProtection="1">
      <alignment horizontal="center" vertical="center"/>
    </xf>
    <xf numFmtId="0" fontId="6" fillId="11" borderId="64" xfId="0" applyFont="1" applyFill="1" applyBorder="1" applyAlignment="1" applyProtection="1">
      <alignment horizontal="center" vertical="center"/>
    </xf>
    <xf numFmtId="0" fontId="83" fillId="34" borderId="81" xfId="0" applyFont="1" applyFill="1" applyBorder="1" applyAlignment="1" applyProtection="1">
      <alignment horizontal="center" vertical="center" textRotation="90" shrinkToFit="1"/>
    </xf>
    <xf numFmtId="0" fontId="83" fillId="34" borderId="191" xfId="0" applyFont="1" applyFill="1" applyBorder="1" applyAlignment="1" applyProtection="1">
      <alignment horizontal="center" vertical="center" textRotation="90" shrinkToFit="1"/>
    </xf>
    <xf numFmtId="0" fontId="71" fillId="26" borderId="259" xfId="0" applyFont="1" applyFill="1" applyBorder="1" applyAlignment="1">
      <alignment horizontal="left" vertical="center" wrapText="1" readingOrder="1"/>
    </xf>
    <xf numFmtId="0" fontId="71" fillId="26" borderId="260" xfId="0" applyFont="1" applyFill="1" applyBorder="1" applyAlignment="1">
      <alignment horizontal="left" vertical="center" wrapText="1" readingOrder="1"/>
    </xf>
    <xf numFmtId="0" fontId="75" fillId="0" borderId="251" xfId="0" applyFont="1" applyBorder="1" applyAlignment="1">
      <alignment horizontal="center" vertical="center" wrapText="1"/>
    </xf>
    <xf numFmtId="0" fontId="75" fillId="0" borderId="252" xfId="0" applyFont="1" applyBorder="1" applyAlignment="1">
      <alignment horizontal="center" vertical="center" wrapText="1"/>
    </xf>
    <xf numFmtId="0" fontId="74" fillId="26" borderId="254" xfId="0" applyFont="1" applyFill="1" applyBorder="1" applyAlignment="1">
      <alignment horizontal="center" vertical="center" wrapText="1" readingOrder="1"/>
    </xf>
    <xf numFmtId="0" fontId="74" fillId="26" borderId="255" xfId="0" applyFont="1" applyFill="1" applyBorder="1" applyAlignment="1">
      <alignment horizontal="center" vertical="center" wrapText="1" readingOrder="1"/>
    </xf>
    <xf numFmtId="0" fontId="71" fillId="26" borderId="261" xfId="0" applyFont="1" applyFill="1" applyBorder="1" applyAlignment="1">
      <alignment horizontal="left" vertical="center" wrapText="1" readingOrder="1"/>
    </xf>
    <xf numFmtId="0" fontId="74" fillId="26" borderId="262" xfId="0" applyFont="1" applyFill="1" applyBorder="1" applyAlignment="1">
      <alignment horizontal="center" vertical="center" wrapText="1" readingOrder="1"/>
    </xf>
    <xf numFmtId="0" fontId="71" fillId="26" borderId="254" xfId="0" applyFont="1" applyFill="1" applyBorder="1" applyAlignment="1">
      <alignment horizontal="center" vertical="center" wrapText="1" readingOrder="1"/>
    </xf>
    <xf numFmtId="0" fontId="71" fillId="26" borderId="262" xfId="0" applyFont="1" applyFill="1" applyBorder="1" applyAlignment="1">
      <alignment horizontal="center" vertical="center" wrapText="1" readingOrder="1"/>
    </xf>
    <xf numFmtId="0" fontId="71" fillId="26" borderId="255" xfId="0" applyFont="1" applyFill="1" applyBorder="1" applyAlignment="1">
      <alignment horizontal="center" vertical="center" wrapText="1" readingOrder="1"/>
    </xf>
    <xf numFmtId="0" fontId="137" fillId="0" borderId="15" xfId="0" applyFont="1" applyBorder="1" applyAlignment="1">
      <alignment horizontal="center" vertical="center" textRotation="90"/>
    </xf>
    <xf numFmtId="0" fontId="137" fillId="0" borderId="12" xfId="0" applyFont="1" applyBorder="1" applyAlignment="1">
      <alignment horizontal="center" vertical="center" textRotation="90"/>
    </xf>
    <xf numFmtId="0" fontId="137" fillId="0" borderId="32" xfId="0" applyFont="1" applyBorder="1" applyAlignment="1">
      <alignment horizontal="center" vertical="center" textRotation="90"/>
    </xf>
    <xf numFmtId="0" fontId="70" fillId="28" borderId="205" xfId="0" applyFont="1" applyFill="1" applyBorder="1" applyAlignment="1">
      <alignment horizontal="left" vertical="center"/>
    </xf>
    <xf numFmtId="0" fontId="70" fillId="28" borderId="57" xfId="0" applyFont="1" applyFill="1" applyBorder="1" applyAlignment="1">
      <alignment horizontal="left" vertical="center"/>
    </xf>
    <xf numFmtId="0" fontId="70" fillId="28" borderId="220" xfId="0" applyFont="1" applyFill="1" applyBorder="1" applyAlignment="1">
      <alignment horizontal="left" vertical="center"/>
    </xf>
    <xf numFmtId="0" fontId="70" fillId="28" borderId="38" xfId="0" applyFont="1" applyFill="1" applyBorder="1" applyAlignment="1">
      <alignment horizontal="left" vertical="center"/>
    </xf>
    <xf numFmtId="0" fontId="70" fillId="28" borderId="239" xfId="0" applyFont="1" applyFill="1" applyBorder="1" applyAlignment="1">
      <alignment horizontal="left" vertical="center"/>
    </xf>
    <xf numFmtId="0" fontId="70" fillId="28" borderId="23" xfId="0" applyFont="1" applyFill="1" applyBorder="1" applyAlignment="1">
      <alignment horizontal="left" vertical="center"/>
    </xf>
    <xf numFmtId="11" fontId="70" fillId="28" borderId="38" xfId="0" applyNumberFormat="1" applyFont="1" applyFill="1" applyBorder="1" applyAlignment="1">
      <alignment horizontal="left" vertical="center"/>
    </xf>
    <xf numFmtId="11" fontId="70" fillId="28" borderId="239" xfId="0" applyNumberFormat="1" applyFont="1" applyFill="1" applyBorder="1" applyAlignment="1">
      <alignment horizontal="left" vertical="center"/>
    </xf>
    <xf numFmtId="11" fontId="70" fillId="28" borderId="23" xfId="0" applyNumberFormat="1" applyFont="1" applyFill="1" applyBorder="1" applyAlignment="1">
      <alignment horizontal="left" vertical="center"/>
    </xf>
    <xf numFmtId="0" fontId="70" fillId="28" borderId="38" xfId="0" applyFont="1" applyFill="1" applyBorder="1" applyAlignment="1">
      <alignment vertical="center"/>
    </xf>
    <xf numFmtId="0" fontId="70" fillId="28" borderId="239" xfId="0" applyFont="1" applyFill="1" applyBorder="1" applyAlignment="1">
      <alignment vertical="center"/>
    </xf>
    <xf numFmtId="0" fontId="70" fillId="28" borderId="23" xfId="0" applyFont="1" applyFill="1" applyBorder="1" applyAlignment="1">
      <alignment vertical="center"/>
    </xf>
    <xf numFmtId="0" fontId="138" fillId="0" borderId="38" xfId="0" applyFont="1" applyBorder="1" applyAlignment="1">
      <alignment horizontal="center" vertical="center"/>
    </xf>
    <xf numFmtId="0" fontId="138" fillId="0" borderId="239" xfId="0" applyFont="1" applyBorder="1" applyAlignment="1">
      <alignment horizontal="center" vertical="center"/>
    </xf>
    <xf numFmtId="0" fontId="138" fillId="0" borderId="23" xfId="0" applyFont="1" applyBorder="1" applyAlignment="1">
      <alignment horizontal="center" vertical="center"/>
    </xf>
    <xf numFmtId="0" fontId="79" fillId="0" borderId="38" xfId="0" applyFont="1" applyBorder="1" applyAlignment="1">
      <alignment horizontal="center" vertical="center"/>
    </xf>
    <xf numFmtId="0" fontId="79" fillId="0" borderId="239" xfId="0" applyFont="1" applyBorder="1" applyAlignment="1">
      <alignment horizontal="center" vertical="center"/>
    </xf>
    <xf numFmtId="0" fontId="79" fillId="0" borderId="23" xfId="0" applyFont="1" applyBorder="1" applyAlignment="1">
      <alignment horizontal="center" vertical="center"/>
    </xf>
    <xf numFmtId="0" fontId="138" fillId="0" borderId="15" xfId="0" applyFont="1" applyBorder="1" applyAlignment="1">
      <alignment horizontal="center" vertical="center" textRotation="90"/>
    </xf>
    <xf numFmtId="0" fontId="138" fillId="0" borderId="12" xfId="0" applyFont="1" applyBorder="1" applyAlignment="1">
      <alignment horizontal="center" vertical="center" textRotation="90"/>
    </xf>
    <xf numFmtId="0" fontId="138" fillId="0" borderId="32" xfId="0" applyFont="1" applyBorder="1" applyAlignment="1">
      <alignment horizontal="center" vertical="center" textRotation="90"/>
    </xf>
    <xf numFmtId="0" fontId="139" fillId="28" borderId="38" xfId="0" applyFont="1" applyFill="1" applyBorder="1" applyAlignment="1">
      <alignment horizontal="center" vertical="center"/>
    </xf>
    <xf numFmtId="0" fontId="139" fillId="28" borderId="239" xfId="0" applyFont="1" applyFill="1" applyBorder="1" applyAlignment="1">
      <alignment horizontal="center" vertical="center"/>
    </xf>
    <xf numFmtId="0" fontId="137" fillId="0" borderId="203" xfId="0" applyFont="1" applyBorder="1" applyAlignment="1">
      <alignment horizontal="center" vertical="center" textRotation="90"/>
    </xf>
    <xf numFmtId="0" fontId="137" fillId="0" borderId="47" xfId="0" applyFont="1" applyBorder="1" applyAlignment="1">
      <alignment horizontal="center" vertical="center" textRotation="90"/>
    </xf>
    <xf numFmtId="0" fontId="70" fillId="28" borderId="36" xfId="0" applyFont="1" applyFill="1" applyBorder="1" applyAlignment="1">
      <alignment vertical="center"/>
    </xf>
    <xf numFmtId="0" fontId="70" fillId="28" borderId="37" xfId="0" applyFont="1" applyFill="1" applyBorder="1" applyAlignment="1">
      <alignment vertical="center"/>
    </xf>
    <xf numFmtId="0" fontId="70" fillId="28" borderId="173" xfId="0" applyFont="1" applyFill="1" applyBorder="1" applyAlignment="1">
      <alignment vertical="center"/>
    </xf>
  </cellXfs>
  <cellStyles count="2">
    <cellStyle name="Euro" xfId="1"/>
    <cellStyle name="Normal" xfId="0" builtinId="0"/>
  </cellStyles>
  <dxfs count="5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</xdr:row>
      <xdr:rowOff>1</xdr:rowOff>
    </xdr:from>
    <xdr:to>
      <xdr:col>7</xdr:col>
      <xdr:colOff>342900</xdr:colOff>
      <xdr:row>7</xdr:row>
      <xdr:rowOff>104776</xdr:rowOff>
    </xdr:to>
    <xdr:sp macro="" textlink="">
      <xdr:nvSpPr>
        <xdr:cNvPr id="2" name="ZoneTexte 1"/>
        <xdr:cNvSpPr txBox="1"/>
      </xdr:nvSpPr>
      <xdr:spPr>
        <a:xfrm>
          <a:off x="352425" y="323851"/>
          <a:ext cx="5324475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Pour utiliser ce tableau</a:t>
          </a:r>
        </a:p>
        <a:p>
          <a:r>
            <a:rPr lang="fr-FR"/>
            <a:t>1- rentrer les noms des professeurs et la quotité de chacun  dans les onglets de matière</a:t>
          </a:r>
        </a:p>
        <a:p>
          <a:r>
            <a:rPr lang="fr-FR"/>
            <a:t>2- répartir les horaires dans le tableau "CP2020" cela incrémentera le tableau "DGH" </a:t>
          </a:r>
          <a:br>
            <a:rPr lang="fr-FR"/>
          </a:br>
          <a:r>
            <a:rPr lang="fr-FR"/>
            <a:t>3- répartir les besoins dans le tableau "base avec EGLS et AP"</a:t>
          </a:r>
        </a:p>
        <a:p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495300</xdr:colOff>
          <xdr:row>83</xdr:row>
          <xdr:rowOff>133350</xdr:rowOff>
        </xdr:from>
        <xdr:to>
          <xdr:col>34</xdr:col>
          <xdr:colOff>314325</xdr:colOff>
          <xdr:row>84</xdr:row>
          <xdr:rowOff>133350</xdr:rowOff>
        </xdr:to>
        <xdr:sp macro="" textlink="">
          <xdr:nvSpPr>
            <xdr:cNvPr id="1110" name="Object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295275</xdr:colOff>
          <xdr:row>76</xdr:row>
          <xdr:rowOff>152400</xdr:rowOff>
        </xdr:from>
        <xdr:to>
          <xdr:col>74</xdr:col>
          <xdr:colOff>0</xdr:colOff>
          <xdr:row>77</xdr:row>
          <xdr:rowOff>95250</xdr:rowOff>
        </xdr:to>
        <xdr:sp macro="" textlink="">
          <xdr:nvSpPr>
            <xdr:cNvPr id="31822" name="Object 78" hidden="1">
              <a:extLst>
                <a:ext uri="{63B3BB69-23CF-44E3-9099-C40C66FF867C}">
                  <a14:compatExt spid="_x0000_s318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5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5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2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2.7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C30" sqref="C30"/>
    </sheetView>
  </sheetViews>
  <sheetFormatPr baseColWidth="10" defaultRowHeight="12.75"/>
  <cols>
    <col min="1" max="1" width="6.28515625" customWidth="1"/>
    <col min="2" max="2" width="18.42578125" customWidth="1"/>
    <col min="3" max="3" width="15.28515625" customWidth="1"/>
    <col min="4" max="4" width="11.42578125" style="208" customWidth="1"/>
    <col min="5" max="5" width="23.7109375" customWidth="1"/>
  </cols>
  <sheetData>
    <row r="1" spans="1:7" s="12" customFormat="1">
      <c r="A1" s="289" t="s">
        <v>297</v>
      </c>
      <c r="B1" s="290" t="s">
        <v>298</v>
      </c>
      <c r="C1" s="290" t="s">
        <v>303</v>
      </c>
      <c r="D1" s="291" t="s">
        <v>300</v>
      </c>
      <c r="E1" s="290" t="s">
        <v>301</v>
      </c>
      <c r="F1" s="290" t="s">
        <v>304</v>
      </c>
      <c r="G1" s="292" t="s">
        <v>302</v>
      </c>
    </row>
    <row r="2" spans="1:7">
      <c r="A2" s="279"/>
      <c r="B2" s="1"/>
      <c r="C2" s="1"/>
      <c r="D2" s="265"/>
      <c r="E2" s="1"/>
      <c r="F2" s="277"/>
      <c r="G2" s="280"/>
    </row>
    <row r="3" spans="1:7">
      <c r="A3" s="279"/>
      <c r="B3" s="1"/>
      <c r="C3" s="1"/>
      <c r="D3" s="265"/>
      <c r="E3" s="1"/>
      <c r="F3" s="1"/>
      <c r="G3" s="280"/>
    </row>
    <row r="4" spans="1:7">
      <c r="A4" s="279"/>
      <c r="B4" s="1"/>
      <c r="C4" s="1"/>
      <c r="D4" s="265"/>
      <c r="E4" s="1"/>
      <c r="F4" s="1"/>
      <c r="G4" s="280"/>
    </row>
    <row r="5" spans="1:7">
      <c r="A5" s="279"/>
      <c r="B5" s="1"/>
      <c r="C5" s="1"/>
      <c r="D5" s="265"/>
      <c r="E5" s="1"/>
      <c r="F5" s="1"/>
      <c r="G5" s="280"/>
    </row>
    <row r="6" spans="1:7">
      <c r="A6" s="279"/>
      <c r="B6" s="1"/>
      <c r="C6" s="1"/>
      <c r="D6" s="265"/>
      <c r="E6" s="1"/>
      <c r="F6" s="1"/>
      <c r="G6" s="280"/>
    </row>
    <row r="7" spans="1:7">
      <c r="A7" s="279"/>
      <c r="B7" s="1"/>
      <c r="C7" s="1"/>
      <c r="D7" s="265"/>
      <c r="E7" s="1"/>
      <c r="F7" s="1"/>
      <c r="G7" s="280"/>
    </row>
    <row r="8" spans="1:7">
      <c r="A8" s="279"/>
      <c r="B8" s="1"/>
      <c r="C8" s="1"/>
      <c r="D8" s="265"/>
      <c r="E8" s="1"/>
      <c r="F8" s="1"/>
      <c r="G8" s="280"/>
    </row>
    <row r="9" spans="1:7" ht="13.5" thickBot="1">
      <c r="A9" s="281"/>
      <c r="B9" s="282"/>
      <c r="C9" s="282"/>
      <c r="D9" s="283"/>
      <c r="E9" s="282"/>
      <c r="F9" s="282"/>
      <c r="G9" s="284"/>
    </row>
    <row r="10" spans="1:7" ht="13.5" thickBot="1">
      <c r="D10" s="285">
        <f>SUM(D2:D5)</f>
        <v>0</v>
      </c>
    </row>
    <row r="24" spans="1:7" ht="13.5" thickBot="1"/>
    <row r="25" spans="1:7" s="12" customFormat="1">
      <c r="A25" s="289" t="s">
        <v>297</v>
      </c>
      <c r="B25" s="290" t="s">
        <v>298</v>
      </c>
      <c r="C25" s="290" t="s">
        <v>303</v>
      </c>
      <c r="D25" s="291" t="s">
        <v>300</v>
      </c>
      <c r="E25" s="290" t="s">
        <v>301</v>
      </c>
      <c r="F25" s="290" t="s">
        <v>304</v>
      </c>
      <c r="G25" s="292" t="s">
        <v>302</v>
      </c>
    </row>
    <row r="26" spans="1:7">
      <c r="A26" s="279" t="s">
        <v>316</v>
      </c>
      <c r="B26" s="1" t="s">
        <v>374</v>
      </c>
      <c r="C26" s="1"/>
      <c r="D26" s="265">
        <v>18</v>
      </c>
      <c r="E26" s="1" t="s">
        <v>280</v>
      </c>
      <c r="F26" s="1" t="s">
        <v>103</v>
      </c>
      <c r="G26" s="280" t="s">
        <v>273</v>
      </c>
    </row>
    <row r="27" spans="1:7">
      <c r="A27" s="279" t="s">
        <v>316</v>
      </c>
      <c r="B27" s="1" t="s">
        <v>379</v>
      </c>
      <c r="C27" s="1"/>
      <c r="D27" s="265">
        <v>18</v>
      </c>
      <c r="E27" s="1" t="s">
        <v>280</v>
      </c>
      <c r="F27" s="1" t="s">
        <v>103</v>
      </c>
      <c r="G27" s="280"/>
    </row>
    <row r="28" spans="1:7">
      <c r="A28" s="279" t="s">
        <v>264</v>
      </c>
      <c r="B28" s="1" t="s">
        <v>379</v>
      </c>
      <c r="C28" s="1"/>
      <c r="D28" s="265">
        <v>18</v>
      </c>
      <c r="E28" s="1" t="s">
        <v>280</v>
      </c>
      <c r="F28" s="1" t="s">
        <v>103</v>
      </c>
      <c r="G28" s="280" t="s">
        <v>276</v>
      </c>
    </row>
    <row r="29" spans="1:7">
      <c r="A29" s="137" t="s">
        <v>342</v>
      </c>
      <c r="B29" s="23" t="s">
        <v>379</v>
      </c>
      <c r="C29" s="137"/>
      <c r="D29" s="278">
        <v>18</v>
      </c>
      <c r="E29" s="137" t="s">
        <v>280</v>
      </c>
      <c r="F29" s="137" t="s">
        <v>103</v>
      </c>
      <c r="G29" s="137" t="s">
        <v>283</v>
      </c>
    </row>
    <row r="30" spans="1:7">
      <c r="A30" s="279" t="s">
        <v>264</v>
      </c>
      <c r="B30" s="1" t="s">
        <v>379</v>
      </c>
      <c r="C30" s="1"/>
      <c r="D30" s="265">
        <v>18</v>
      </c>
      <c r="E30" s="1" t="s">
        <v>280</v>
      </c>
      <c r="F30" s="1" t="s">
        <v>103</v>
      </c>
      <c r="G30" s="280" t="s">
        <v>284</v>
      </c>
    </row>
    <row r="31" spans="1:7">
      <c r="A31" s="279" t="s">
        <v>264</v>
      </c>
      <c r="B31" s="1" t="s">
        <v>379</v>
      </c>
      <c r="C31" s="1"/>
      <c r="D31" s="265">
        <v>18</v>
      </c>
      <c r="E31" s="1" t="s">
        <v>280</v>
      </c>
      <c r="F31" s="1" t="s">
        <v>103</v>
      </c>
      <c r="G31" s="280" t="s">
        <v>275</v>
      </c>
    </row>
    <row r="32" spans="1:7">
      <c r="A32" s="279" t="s">
        <v>264</v>
      </c>
      <c r="B32" s="1" t="s">
        <v>379</v>
      </c>
      <c r="C32" s="1"/>
      <c r="D32" s="265">
        <v>18</v>
      </c>
      <c r="E32" s="1" t="s">
        <v>280</v>
      </c>
      <c r="F32" s="1" t="s">
        <v>103</v>
      </c>
      <c r="G32" s="280" t="s">
        <v>275</v>
      </c>
    </row>
    <row r="33" spans="1:7">
      <c r="A33" s="279" t="s">
        <v>264</v>
      </c>
      <c r="B33" s="1" t="s">
        <v>379</v>
      </c>
      <c r="C33" s="1"/>
      <c r="D33" s="265">
        <v>18</v>
      </c>
      <c r="E33" s="1" t="s">
        <v>280</v>
      </c>
      <c r="F33" s="1" t="s">
        <v>103</v>
      </c>
      <c r="G33" s="280" t="s">
        <v>268</v>
      </c>
    </row>
    <row r="34" spans="1:7">
      <c r="A34" s="279" t="s">
        <v>261</v>
      </c>
      <c r="B34" s="1" t="s">
        <v>379</v>
      </c>
      <c r="C34" s="1"/>
      <c r="D34" s="265">
        <v>18</v>
      </c>
      <c r="E34" s="1" t="s">
        <v>280</v>
      </c>
      <c r="F34" s="1" t="s">
        <v>103</v>
      </c>
      <c r="G34" s="280" t="s">
        <v>263</v>
      </c>
    </row>
    <row r="35" spans="1:7">
      <c r="A35" s="279" t="s">
        <v>264</v>
      </c>
      <c r="B35" s="1" t="s">
        <v>379</v>
      </c>
      <c r="C35" s="1"/>
      <c r="D35" s="265">
        <v>18</v>
      </c>
      <c r="E35" s="1" t="s">
        <v>280</v>
      </c>
      <c r="F35" s="1" t="s">
        <v>103</v>
      </c>
      <c r="G35" s="280" t="s">
        <v>278</v>
      </c>
    </row>
    <row r="36" spans="1:7">
      <c r="A36" s="279" t="s">
        <v>264</v>
      </c>
      <c r="B36" s="1" t="s">
        <v>379</v>
      </c>
      <c r="C36" s="1"/>
      <c r="D36" s="265">
        <v>18</v>
      </c>
      <c r="E36" s="1" t="s">
        <v>280</v>
      </c>
      <c r="F36" s="1" t="s">
        <v>104</v>
      </c>
      <c r="G36" s="280" t="s">
        <v>281</v>
      </c>
    </row>
    <row r="37" spans="1:7">
      <c r="A37" s="279" t="s">
        <v>264</v>
      </c>
      <c r="B37" s="1" t="s">
        <v>379</v>
      </c>
      <c r="C37" s="1"/>
      <c r="D37" s="265">
        <v>18</v>
      </c>
      <c r="E37" s="1" t="s">
        <v>280</v>
      </c>
      <c r="F37" s="1" t="s">
        <v>103</v>
      </c>
      <c r="G37" s="280" t="s">
        <v>282</v>
      </c>
    </row>
    <row r="38" spans="1:7">
      <c r="A38" s="279" t="s">
        <v>316</v>
      </c>
      <c r="B38" s="1" t="s">
        <v>379</v>
      </c>
      <c r="C38" s="1"/>
      <c r="D38" s="265">
        <v>18</v>
      </c>
      <c r="E38" s="1" t="s">
        <v>280</v>
      </c>
      <c r="F38" s="1" t="s">
        <v>103</v>
      </c>
      <c r="G38" s="280"/>
    </row>
    <row r="39" spans="1:7">
      <c r="A39" s="279"/>
      <c r="B39" s="1"/>
      <c r="C39" s="1"/>
      <c r="D39" s="265"/>
      <c r="E39" s="1"/>
      <c r="F39" s="1"/>
      <c r="G39" s="280"/>
    </row>
    <row r="40" spans="1:7">
      <c r="A40" s="279"/>
      <c r="B40" s="1"/>
      <c r="C40" s="1"/>
      <c r="D40" s="265"/>
      <c r="E40" s="1"/>
      <c r="F40" s="1"/>
      <c r="G40" s="280"/>
    </row>
    <row r="41" spans="1:7">
      <c r="A41" s="279"/>
      <c r="B41" s="1"/>
      <c r="C41" s="1"/>
      <c r="D41" s="265"/>
      <c r="E41" s="1"/>
      <c r="F41" s="1"/>
      <c r="G41" s="280"/>
    </row>
    <row r="42" spans="1:7">
      <c r="A42" s="279"/>
      <c r="B42" s="1"/>
      <c r="C42" s="1"/>
      <c r="D42" s="265"/>
      <c r="E42" s="1"/>
      <c r="F42" s="1"/>
      <c r="G42" s="280"/>
    </row>
    <row r="43" spans="1:7">
      <c r="A43" s="279"/>
      <c r="B43" s="1"/>
      <c r="C43" s="1"/>
      <c r="D43" s="265"/>
      <c r="E43" s="1"/>
      <c r="F43" s="1"/>
      <c r="G43" s="280"/>
    </row>
    <row r="44" spans="1:7">
      <c r="A44" s="279"/>
      <c r="B44" s="1"/>
      <c r="C44" s="1"/>
      <c r="D44" s="265"/>
      <c r="E44" s="1"/>
      <c r="F44" s="1"/>
      <c r="G44" s="280"/>
    </row>
    <row r="45" spans="1:7" ht="13.5" thickBot="1">
      <c r="A45" s="281"/>
      <c r="B45" s="282"/>
      <c r="C45" s="282"/>
      <c r="D45" s="283"/>
      <c r="E45" s="282"/>
      <c r="F45" s="282"/>
      <c r="G45" s="284"/>
    </row>
    <row r="46" spans="1:7" ht="13.5" thickBot="1">
      <c r="D46" s="285">
        <f>SUM(D26:D43)</f>
        <v>234</v>
      </c>
    </row>
  </sheetData>
  <autoFilter ref="A25:G38">
    <sortState ref="A26:G39">
      <sortCondition ref="B25:B38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C33" sqref="C33"/>
    </sheetView>
  </sheetViews>
  <sheetFormatPr baseColWidth="10" defaultRowHeight="12.75"/>
  <cols>
    <col min="1" max="1" width="6.28515625" customWidth="1"/>
    <col min="2" max="2" width="19.85546875" bestFit="1" customWidth="1"/>
    <col min="3" max="3" width="15.28515625" customWidth="1"/>
    <col min="4" max="4" width="11.42578125" style="208" customWidth="1"/>
    <col min="5" max="5" width="18.7109375" bestFit="1" customWidth="1"/>
    <col min="6" max="6" width="13.28515625" bestFit="1" customWidth="1"/>
  </cols>
  <sheetData>
    <row r="1" spans="1:7" s="12" customFormat="1">
      <c r="A1" s="289" t="s">
        <v>297</v>
      </c>
      <c r="B1" s="290" t="s">
        <v>298</v>
      </c>
      <c r="C1" s="290" t="s">
        <v>303</v>
      </c>
      <c r="D1" s="291" t="s">
        <v>300</v>
      </c>
      <c r="E1" s="290" t="s">
        <v>301</v>
      </c>
      <c r="F1" s="290" t="s">
        <v>304</v>
      </c>
      <c r="G1" s="292" t="s">
        <v>302</v>
      </c>
    </row>
    <row r="2" spans="1:7">
      <c r="A2" s="279" t="s">
        <v>261</v>
      </c>
      <c r="B2" s="1" t="s">
        <v>379</v>
      </c>
      <c r="C2" s="1"/>
      <c r="D2" s="265">
        <v>15</v>
      </c>
      <c r="E2" s="1" t="s">
        <v>277</v>
      </c>
      <c r="F2" s="1" t="s">
        <v>104</v>
      </c>
      <c r="G2" s="280" t="s">
        <v>272</v>
      </c>
    </row>
    <row r="3" spans="1:7">
      <c r="A3" s="279" t="s">
        <v>261</v>
      </c>
      <c r="B3" s="1" t="s">
        <v>379</v>
      </c>
      <c r="C3" s="1"/>
      <c r="D3" s="265">
        <v>6</v>
      </c>
      <c r="E3" s="1" t="s">
        <v>277</v>
      </c>
      <c r="F3" s="1" t="s">
        <v>364</v>
      </c>
      <c r="G3" s="280" t="s">
        <v>274</v>
      </c>
    </row>
    <row r="4" spans="1:7">
      <c r="A4" s="279"/>
      <c r="B4" s="1"/>
      <c r="C4" s="1"/>
      <c r="D4" s="265"/>
      <c r="E4" s="1"/>
      <c r="F4" s="1"/>
      <c r="G4" s="280"/>
    </row>
    <row r="5" spans="1:7">
      <c r="A5" s="279"/>
      <c r="B5" s="1"/>
      <c r="C5" s="1"/>
      <c r="D5" s="265"/>
      <c r="E5" s="1"/>
      <c r="F5" s="1"/>
      <c r="G5" s="280"/>
    </row>
    <row r="6" spans="1:7">
      <c r="A6" s="279"/>
      <c r="B6" s="1"/>
      <c r="C6" s="1"/>
      <c r="D6" s="265"/>
      <c r="E6" s="1"/>
      <c r="F6" s="1"/>
      <c r="G6" s="280"/>
    </row>
    <row r="7" spans="1:7">
      <c r="A7" s="279"/>
      <c r="B7" s="1"/>
      <c r="C7" s="1"/>
      <c r="D7" s="265"/>
      <c r="E7" s="1"/>
      <c r="F7" s="1"/>
      <c r="G7" s="280"/>
    </row>
    <row r="8" spans="1:7">
      <c r="A8" s="279"/>
      <c r="B8" s="1"/>
      <c r="C8" s="1"/>
      <c r="D8" s="265"/>
      <c r="E8" s="1"/>
      <c r="F8" s="1"/>
      <c r="G8" s="280"/>
    </row>
    <row r="9" spans="1:7" ht="13.5" thickBot="1">
      <c r="A9" s="281"/>
      <c r="B9" s="282"/>
      <c r="C9" s="282"/>
      <c r="D9" s="283"/>
      <c r="E9" s="282"/>
      <c r="F9" s="282"/>
      <c r="G9" s="284"/>
    </row>
    <row r="10" spans="1:7" ht="13.5" thickBot="1">
      <c r="D10" s="285">
        <f>SUM(D2:D9)</f>
        <v>21</v>
      </c>
    </row>
    <row r="24" spans="1:7" ht="13.5" thickBot="1"/>
    <row r="25" spans="1:7" s="12" customFormat="1">
      <c r="A25" s="289" t="s">
        <v>297</v>
      </c>
      <c r="B25" s="290" t="s">
        <v>298</v>
      </c>
      <c r="C25" s="290" t="s">
        <v>303</v>
      </c>
      <c r="D25" s="291" t="s">
        <v>300</v>
      </c>
      <c r="E25" s="290" t="s">
        <v>301</v>
      </c>
      <c r="F25" s="290" t="s">
        <v>304</v>
      </c>
      <c r="G25" s="292" t="s">
        <v>302</v>
      </c>
    </row>
    <row r="26" spans="1:7">
      <c r="A26" s="279" t="s">
        <v>261</v>
      </c>
      <c r="B26" s="1" t="s">
        <v>379</v>
      </c>
      <c r="C26" s="1"/>
      <c r="D26" s="265">
        <v>18</v>
      </c>
      <c r="E26" s="1" t="s">
        <v>277</v>
      </c>
      <c r="F26" s="1" t="s">
        <v>103</v>
      </c>
      <c r="G26" s="280" t="s">
        <v>266</v>
      </c>
    </row>
    <row r="27" spans="1:7">
      <c r="A27" s="279" t="s">
        <v>261</v>
      </c>
      <c r="B27" s="1" t="s">
        <v>379</v>
      </c>
      <c r="C27" s="1"/>
      <c r="D27" s="265">
        <v>18</v>
      </c>
      <c r="E27" s="1" t="s">
        <v>277</v>
      </c>
      <c r="F27" s="1" t="s">
        <v>103</v>
      </c>
      <c r="G27" s="280" t="s">
        <v>278</v>
      </c>
    </row>
    <row r="28" spans="1:7">
      <c r="A28" s="279" t="s">
        <v>261</v>
      </c>
      <c r="B28" s="1" t="s">
        <v>379</v>
      </c>
      <c r="C28" s="1"/>
      <c r="D28" s="265">
        <v>18</v>
      </c>
      <c r="E28" s="1" t="s">
        <v>277</v>
      </c>
      <c r="F28" s="1" t="s">
        <v>103</v>
      </c>
      <c r="G28" s="280"/>
    </row>
    <row r="29" spans="1:7">
      <c r="A29" s="279" t="s">
        <v>261</v>
      </c>
      <c r="B29" s="1" t="s">
        <v>379</v>
      </c>
      <c r="C29" s="1"/>
      <c r="D29" s="265">
        <v>18</v>
      </c>
      <c r="E29" s="1" t="s">
        <v>277</v>
      </c>
      <c r="F29" s="1" t="s">
        <v>103</v>
      </c>
      <c r="G29" s="280" t="s">
        <v>267</v>
      </c>
    </row>
    <row r="30" spans="1:7">
      <c r="A30" s="279" t="s">
        <v>261</v>
      </c>
      <c r="B30" s="1" t="s">
        <v>379</v>
      </c>
      <c r="C30" s="1"/>
      <c r="D30" s="265">
        <v>18</v>
      </c>
      <c r="E30" s="1" t="s">
        <v>277</v>
      </c>
      <c r="F30" s="1" t="s">
        <v>103</v>
      </c>
      <c r="G30" s="280" t="s">
        <v>266</v>
      </c>
    </row>
    <row r="32" spans="1:7">
      <c r="A32" s="279"/>
      <c r="B32" s="1"/>
      <c r="C32" s="1"/>
      <c r="D32" s="265"/>
      <c r="E32" s="1"/>
      <c r="F32" s="1"/>
      <c r="G32" s="280"/>
    </row>
    <row r="33" spans="1:7">
      <c r="A33" s="279"/>
      <c r="B33" s="1"/>
      <c r="C33" s="1"/>
      <c r="D33" s="265"/>
      <c r="E33" s="1"/>
      <c r="F33" s="1"/>
      <c r="G33" s="280"/>
    </row>
    <row r="34" spans="1:7">
      <c r="A34" s="279"/>
      <c r="B34" s="1"/>
      <c r="C34" s="1"/>
      <c r="D34" s="265"/>
      <c r="E34" s="1"/>
      <c r="F34" s="1"/>
      <c r="G34" s="280"/>
    </row>
    <row r="35" spans="1:7">
      <c r="A35" s="279"/>
      <c r="B35" s="1"/>
      <c r="C35" s="1"/>
      <c r="D35" s="265"/>
      <c r="E35" s="1"/>
      <c r="F35" s="1"/>
      <c r="G35" s="280"/>
    </row>
    <row r="36" spans="1:7">
      <c r="A36" s="279"/>
      <c r="B36" s="1"/>
      <c r="C36" s="1"/>
      <c r="D36" s="265"/>
      <c r="E36" s="1"/>
      <c r="F36" s="1"/>
      <c r="G36" s="280"/>
    </row>
    <row r="37" spans="1:7">
      <c r="A37" s="279"/>
      <c r="B37" s="1"/>
      <c r="C37" s="1"/>
      <c r="D37" s="265"/>
      <c r="E37" s="1"/>
      <c r="F37" s="1"/>
      <c r="G37" s="280"/>
    </row>
    <row r="38" spans="1:7">
      <c r="A38" s="279"/>
      <c r="B38" s="1"/>
      <c r="C38" s="1"/>
      <c r="D38" s="265"/>
      <c r="E38" s="1"/>
      <c r="F38" s="1"/>
      <c r="G38" s="280"/>
    </row>
    <row r="39" spans="1:7">
      <c r="A39" s="279"/>
      <c r="B39" s="1"/>
      <c r="C39" s="1"/>
      <c r="D39" s="265"/>
      <c r="E39" s="1"/>
      <c r="F39" s="1"/>
      <c r="G39" s="280"/>
    </row>
    <row r="40" spans="1:7">
      <c r="A40" s="279"/>
      <c r="B40" s="1"/>
      <c r="C40" s="1"/>
      <c r="D40" s="265"/>
      <c r="E40" s="1"/>
      <c r="F40" s="1"/>
      <c r="G40" s="280"/>
    </row>
    <row r="41" spans="1:7">
      <c r="A41" s="279"/>
      <c r="B41" s="1"/>
      <c r="C41" s="1"/>
      <c r="D41" s="265"/>
      <c r="E41" s="1"/>
      <c r="F41" s="1"/>
      <c r="G41" s="280"/>
    </row>
    <row r="42" spans="1:7">
      <c r="A42" s="279"/>
      <c r="B42" s="1"/>
      <c r="C42" s="1"/>
      <c r="D42" s="265"/>
      <c r="E42" s="1"/>
      <c r="F42" s="1"/>
      <c r="G42" s="280"/>
    </row>
    <row r="43" spans="1:7">
      <c r="A43" s="279"/>
      <c r="B43" s="1"/>
      <c r="C43" s="1"/>
      <c r="D43" s="265"/>
      <c r="E43" s="1"/>
      <c r="F43" s="1"/>
      <c r="G43" s="280"/>
    </row>
    <row r="44" spans="1:7" ht="13.5" thickBot="1">
      <c r="A44" s="281"/>
      <c r="B44" s="282"/>
      <c r="C44" s="282"/>
      <c r="D44" s="283"/>
      <c r="E44" s="282"/>
      <c r="F44" s="282"/>
      <c r="G44" s="284"/>
    </row>
    <row r="45" spans="1:7" ht="13.5" thickBot="1">
      <c r="D45" s="285">
        <f>SUM(D26:D44)</f>
        <v>90</v>
      </c>
    </row>
  </sheetData>
  <autoFilter ref="A25:G35">
    <sortState ref="A26:G35">
      <sortCondition ref="B25:B35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0" workbookViewId="0">
      <selection activeCell="H25" sqref="H25"/>
    </sheetView>
  </sheetViews>
  <sheetFormatPr baseColWidth="10" defaultRowHeight="12.75"/>
  <cols>
    <col min="1" max="1" width="6.28515625" customWidth="1"/>
    <col min="2" max="2" width="18.42578125" customWidth="1"/>
    <col min="3" max="3" width="15.28515625" customWidth="1"/>
    <col min="4" max="4" width="11.42578125" style="208" customWidth="1"/>
    <col min="5" max="5" width="17.140625" customWidth="1"/>
    <col min="7" max="7" width="18.5703125" customWidth="1"/>
  </cols>
  <sheetData>
    <row r="1" spans="1:7" s="12" customFormat="1">
      <c r="A1" s="289" t="s">
        <v>297</v>
      </c>
      <c r="B1" s="290" t="s">
        <v>298</v>
      </c>
      <c r="C1" s="290" t="s">
        <v>303</v>
      </c>
      <c r="D1" s="291" t="s">
        <v>300</v>
      </c>
      <c r="E1" s="290" t="s">
        <v>301</v>
      </c>
      <c r="F1" s="290" t="s">
        <v>304</v>
      </c>
      <c r="G1" s="292" t="s">
        <v>302</v>
      </c>
    </row>
    <row r="2" spans="1:7">
      <c r="A2" s="279" t="s">
        <v>261</v>
      </c>
      <c r="B2" s="1" t="s">
        <v>379</v>
      </c>
      <c r="C2" s="1" t="s">
        <v>46</v>
      </c>
      <c r="D2" s="265">
        <v>10</v>
      </c>
      <c r="E2" s="1" t="s">
        <v>279</v>
      </c>
      <c r="F2" s="1" t="s">
        <v>104</v>
      </c>
      <c r="G2" s="280" t="s">
        <v>274</v>
      </c>
    </row>
    <row r="3" spans="1:7">
      <c r="A3" s="279"/>
      <c r="B3" s="1"/>
      <c r="C3" s="1"/>
      <c r="D3" s="265"/>
      <c r="E3" s="1"/>
      <c r="F3" s="1"/>
      <c r="G3" s="280"/>
    </row>
    <row r="4" spans="1:7">
      <c r="A4" s="279"/>
      <c r="B4" s="1"/>
      <c r="C4" s="1"/>
      <c r="D4" s="265"/>
      <c r="E4" s="1"/>
      <c r="F4" s="1"/>
      <c r="G4" s="280"/>
    </row>
    <row r="5" spans="1:7">
      <c r="A5" s="279"/>
      <c r="B5" s="1"/>
      <c r="C5" s="1"/>
      <c r="D5" s="265"/>
      <c r="E5" s="1"/>
      <c r="F5" s="1"/>
      <c r="G5" s="280"/>
    </row>
    <row r="6" spans="1:7">
      <c r="A6" s="279"/>
      <c r="B6" s="1"/>
      <c r="C6" s="1"/>
      <c r="D6" s="265"/>
      <c r="E6" s="1"/>
      <c r="F6" s="1"/>
      <c r="G6" s="280"/>
    </row>
    <row r="7" spans="1:7">
      <c r="A7" s="279"/>
      <c r="B7" s="1"/>
      <c r="C7" s="1"/>
      <c r="D7" s="265"/>
      <c r="E7" s="1"/>
      <c r="F7" s="1"/>
      <c r="G7" s="280"/>
    </row>
    <row r="8" spans="1:7">
      <c r="A8" s="279"/>
      <c r="B8" s="1"/>
      <c r="C8" s="1"/>
      <c r="D8" s="265"/>
      <c r="E8" s="1"/>
      <c r="F8" s="1"/>
      <c r="G8" s="280"/>
    </row>
    <row r="9" spans="1:7" ht="13.5" thickBot="1">
      <c r="A9" s="281"/>
      <c r="B9" s="282"/>
      <c r="C9" s="282"/>
      <c r="D9" s="283"/>
      <c r="E9" s="282"/>
      <c r="F9" s="282"/>
      <c r="G9" s="284"/>
    </row>
    <row r="10" spans="1:7" ht="13.5" thickBot="1">
      <c r="D10" s="285">
        <f>SUM(D2:D9)</f>
        <v>10</v>
      </c>
    </row>
    <row r="24" spans="1:7" ht="13.5" thickBot="1"/>
    <row r="25" spans="1:7" s="12" customFormat="1">
      <c r="A25" s="289" t="s">
        <v>297</v>
      </c>
      <c r="B25" s="290" t="s">
        <v>298</v>
      </c>
      <c r="C25" s="290" t="s">
        <v>303</v>
      </c>
      <c r="D25" s="291" t="s">
        <v>300</v>
      </c>
      <c r="E25" s="290" t="s">
        <v>301</v>
      </c>
      <c r="F25" s="290" t="s">
        <v>304</v>
      </c>
      <c r="G25" s="292" t="s">
        <v>302</v>
      </c>
    </row>
    <row r="26" spans="1:7">
      <c r="A26" s="279"/>
      <c r="B26" s="1"/>
      <c r="C26" s="1"/>
      <c r="D26" s="265"/>
      <c r="E26" s="1"/>
      <c r="F26" s="1"/>
      <c r="G26" s="280"/>
    </row>
    <row r="27" spans="1:7">
      <c r="A27" s="279"/>
      <c r="B27" s="1"/>
      <c r="C27" s="1"/>
      <c r="D27" s="265"/>
      <c r="E27" s="1"/>
      <c r="F27" s="1"/>
      <c r="G27" s="280"/>
    </row>
    <row r="28" spans="1:7">
      <c r="A28" s="279"/>
      <c r="B28" s="1"/>
      <c r="C28" s="1"/>
      <c r="D28" s="265"/>
      <c r="E28" s="1"/>
      <c r="F28" s="1"/>
      <c r="G28" s="280"/>
    </row>
    <row r="29" spans="1:7">
      <c r="A29" s="279"/>
      <c r="B29" s="1"/>
      <c r="C29" s="1"/>
      <c r="D29" s="265"/>
      <c r="E29" s="1"/>
      <c r="F29" s="1"/>
      <c r="G29" s="280"/>
    </row>
    <row r="30" spans="1:7">
      <c r="A30" s="279"/>
      <c r="B30" s="1"/>
      <c r="C30" s="1"/>
      <c r="D30" s="265"/>
      <c r="E30" s="1"/>
      <c r="F30" s="1"/>
      <c r="G30" s="280"/>
    </row>
    <row r="31" spans="1:7">
      <c r="A31" s="279"/>
      <c r="B31" s="1"/>
      <c r="C31" s="1"/>
      <c r="D31" s="265"/>
      <c r="E31" s="1"/>
      <c r="F31" s="1"/>
      <c r="G31" s="280"/>
    </row>
    <row r="32" spans="1:7">
      <c r="A32" s="279"/>
      <c r="B32" s="1"/>
      <c r="C32" s="1"/>
      <c r="D32" s="265"/>
      <c r="E32" s="1"/>
      <c r="F32" s="1"/>
      <c r="G32" s="280"/>
    </row>
    <row r="33" spans="1:7">
      <c r="A33" s="279"/>
      <c r="B33" s="1"/>
      <c r="C33" s="1"/>
      <c r="D33" s="265"/>
      <c r="E33" s="1"/>
      <c r="F33" s="1"/>
      <c r="G33" s="280"/>
    </row>
    <row r="34" spans="1:7">
      <c r="A34" s="279"/>
      <c r="B34" s="1"/>
      <c r="C34" s="1"/>
      <c r="D34" s="265"/>
      <c r="E34" s="1"/>
      <c r="F34" s="1"/>
      <c r="G34" s="280"/>
    </row>
    <row r="35" spans="1:7">
      <c r="A35" s="279"/>
      <c r="B35" s="1"/>
      <c r="C35" s="1"/>
      <c r="D35" s="265"/>
      <c r="E35" s="1"/>
      <c r="F35" s="1"/>
      <c r="G35" s="280"/>
    </row>
    <row r="36" spans="1:7">
      <c r="A36" s="279"/>
      <c r="B36" s="1"/>
      <c r="C36" s="1"/>
      <c r="D36" s="265"/>
      <c r="E36" s="1"/>
      <c r="F36" s="1"/>
      <c r="G36" s="280"/>
    </row>
    <row r="37" spans="1:7">
      <c r="A37" s="279"/>
      <c r="B37" s="1"/>
      <c r="C37" s="1"/>
      <c r="D37" s="265"/>
      <c r="E37" s="1"/>
      <c r="F37" s="1"/>
      <c r="G37" s="280"/>
    </row>
    <row r="38" spans="1:7">
      <c r="A38" s="279"/>
      <c r="B38" s="1"/>
      <c r="C38" s="1"/>
      <c r="D38" s="265"/>
      <c r="E38" s="1"/>
      <c r="F38" s="1"/>
      <c r="G38" s="280"/>
    </row>
    <row r="39" spans="1:7">
      <c r="A39" s="279"/>
      <c r="B39" s="1"/>
      <c r="C39" s="1"/>
      <c r="D39" s="265"/>
      <c r="E39" s="1"/>
      <c r="F39" s="1"/>
      <c r="G39" s="280"/>
    </row>
    <row r="40" spans="1:7">
      <c r="A40" s="279"/>
      <c r="B40" s="1"/>
      <c r="C40" s="1"/>
      <c r="D40" s="265"/>
      <c r="E40" s="1"/>
      <c r="F40" s="1"/>
      <c r="G40" s="280"/>
    </row>
    <row r="41" spans="1:7">
      <c r="A41" s="279"/>
      <c r="B41" s="1"/>
      <c r="C41" s="1"/>
      <c r="D41" s="265"/>
      <c r="E41" s="1"/>
      <c r="F41" s="1"/>
      <c r="G41" s="280"/>
    </row>
    <row r="42" spans="1:7">
      <c r="A42" s="279"/>
      <c r="B42" s="1"/>
      <c r="C42" s="1"/>
      <c r="D42" s="265"/>
      <c r="E42" s="1"/>
      <c r="F42" s="1"/>
      <c r="G42" s="280"/>
    </row>
    <row r="43" spans="1:7">
      <c r="A43" s="279"/>
      <c r="B43" s="1"/>
      <c r="C43" s="1"/>
      <c r="D43" s="265"/>
      <c r="E43" s="1"/>
      <c r="F43" s="1"/>
      <c r="G43" s="280"/>
    </row>
    <row r="44" spans="1:7" ht="13.5" thickBot="1">
      <c r="A44" s="281"/>
      <c r="B44" s="282"/>
      <c r="C44" s="282"/>
      <c r="D44" s="283"/>
      <c r="E44" s="282"/>
      <c r="F44" s="282"/>
      <c r="G44" s="284"/>
    </row>
    <row r="45" spans="1:7" ht="13.5" thickBot="1">
      <c r="D45" s="285">
        <f>SUM(D26:D44)</f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D26" sqref="D26"/>
    </sheetView>
  </sheetViews>
  <sheetFormatPr baseColWidth="10" defaultRowHeight="12.75"/>
  <cols>
    <col min="1" max="1" width="6.28515625" customWidth="1"/>
    <col min="2" max="2" width="18.42578125" customWidth="1"/>
    <col min="3" max="3" width="15.28515625" customWidth="1"/>
    <col min="4" max="4" width="11.42578125" style="208" customWidth="1"/>
    <col min="5" max="5" width="17.140625" customWidth="1"/>
  </cols>
  <sheetData>
    <row r="1" spans="1:7" s="12" customFormat="1">
      <c r="A1" s="289" t="s">
        <v>297</v>
      </c>
      <c r="B1" s="290" t="s">
        <v>298</v>
      </c>
      <c r="C1" s="290" t="s">
        <v>303</v>
      </c>
      <c r="D1" s="291" t="s">
        <v>300</v>
      </c>
      <c r="E1" s="290" t="s">
        <v>301</v>
      </c>
      <c r="F1" s="290" t="s">
        <v>304</v>
      </c>
      <c r="G1" s="292" t="s">
        <v>302</v>
      </c>
    </row>
    <row r="2" spans="1:7">
      <c r="A2" s="279"/>
      <c r="B2" s="1"/>
      <c r="C2" s="1"/>
      <c r="D2" s="265"/>
      <c r="E2" s="1"/>
      <c r="F2" s="1"/>
      <c r="G2" s="280"/>
    </row>
    <row r="3" spans="1:7">
      <c r="A3" s="279"/>
      <c r="B3" s="1"/>
      <c r="C3" s="1"/>
      <c r="D3" s="265"/>
      <c r="E3" s="1"/>
      <c r="F3" s="1"/>
      <c r="G3" s="280"/>
    </row>
    <row r="4" spans="1:7">
      <c r="A4" s="279"/>
      <c r="B4" s="1"/>
      <c r="C4" s="1"/>
      <c r="D4" s="265"/>
      <c r="E4" s="1"/>
      <c r="F4" s="1"/>
      <c r="G4" s="280"/>
    </row>
    <row r="5" spans="1:7">
      <c r="A5" s="279"/>
      <c r="B5" s="1"/>
      <c r="C5" s="1"/>
      <c r="D5" s="265"/>
      <c r="E5" s="1"/>
      <c r="F5" s="1"/>
      <c r="G5" s="280"/>
    </row>
    <row r="6" spans="1:7">
      <c r="A6" s="279"/>
      <c r="B6" s="1"/>
      <c r="C6" s="1"/>
      <c r="D6" s="265"/>
      <c r="E6" s="1"/>
      <c r="F6" s="1"/>
      <c r="G6" s="280"/>
    </row>
    <row r="7" spans="1:7">
      <c r="A7" s="279"/>
      <c r="B7" s="1"/>
      <c r="C7" s="1"/>
      <c r="D7" s="265"/>
      <c r="E7" s="1"/>
      <c r="F7" s="1"/>
      <c r="G7" s="280"/>
    </row>
    <row r="8" spans="1:7">
      <c r="A8" s="279"/>
      <c r="B8" s="1"/>
      <c r="C8" s="1"/>
      <c r="D8" s="265"/>
      <c r="E8" s="1"/>
      <c r="F8" s="1"/>
      <c r="G8" s="280"/>
    </row>
    <row r="9" spans="1:7" ht="13.5" thickBot="1">
      <c r="A9" s="281"/>
      <c r="B9" s="282"/>
      <c r="C9" s="282"/>
      <c r="D9" s="283"/>
      <c r="E9" s="282"/>
      <c r="F9" s="282"/>
      <c r="G9" s="284"/>
    </row>
    <row r="10" spans="1:7" ht="13.5" thickBot="1">
      <c r="D10" s="285">
        <f>SUM(D2:D5)</f>
        <v>0</v>
      </c>
    </row>
    <row r="24" spans="1:7" ht="13.5" thickBot="1"/>
    <row r="25" spans="1:7" s="12" customFormat="1">
      <c r="A25" s="289"/>
      <c r="B25" s="290"/>
      <c r="C25" s="290" t="s">
        <v>303</v>
      </c>
      <c r="D25" s="291"/>
      <c r="E25" s="290"/>
      <c r="F25" s="290"/>
      <c r="G25" s="292"/>
    </row>
    <row r="26" spans="1:7">
      <c r="A26" s="279"/>
      <c r="B26" s="1"/>
      <c r="C26" s="1"/>
      <c r="D26" s="265"/>
      <c r="E26" s="1"/>
      <c r="F26" s="1"/>
      <c r="G26" s="280"/>
    </row>
    <row r="27" spans="1:7">
      <c r="A27" s="279"/>
      <c r="B27" s="1"/>
      <c r="C27" s="1"/>
      <c r="D27" s="265"/>
      <c r="E27" s="1"/>
      <c r="F27" s="1"/>
      <c r="G27" s="280"/>
    </row>
    <row r="28" spans="1:7">
      <c r="A28" s="279"/>
      <c r="B28" s="1"/>
      <c r="C28" s="1"/>
      <c r="D28" s="265"/>
      <c r="E28" s="1"/>
      <c r="F28" s="1"/>
      <c r="G28" s="280"/>
    </row>
    <row r="29" spans="1:7">
      <c r="A29" s="279"/>
      <c r="B29" s="1"/>
      <c r="C29" s="1"/>
      <c r="D29" s="265"/>
      <c r="E29" s="1"/>
      <c r="F29" s="1"/>
      <c r="G29" s="280"/>
    </row>
    <row r="30" spans="1:7">
      <c r="A30" s="279"/>
      <c r="B30" s="1"/>
      <c r="C30" s="1"/>
      <c r="D30" s="265"/>
      <c r="E30" s="1"/>
      <c r="F30" s="1"/>
      <c r="G30" s="280"/>
    </row>
    <row r="31" spans="1:7">
      <c r="A31" s="279"/>
      <c r="B31" s="1"/>
      <c r="C31" s="1"/>
      <c r="D31" s="265"/>
      <c r="E31" s="1"/>
      <c r="F31" s="1"/>
      <c r="G31" s="280"/>
    </row>
    <row r="32" spans="1:7">
      <c r="A32" s="279"/>
      <c r="B32" s="1"/>
      <c r="C32" s="1"/>
      <c r="D32" s="265"/>
      <c r="E32" s="1"/>
      <c r="F32" s="1"/>
      <c r="G32" s="280"/>
    </row>
    <row r="33" spans="1:7">
      <c r="A33" s="279"/>
      <c r="B33" s="1"/>
      <c r="C33" s="1"/>
      <c r="D33" s="265"/>
      <c r="E33" s="1"/>
      <c r="F33" s="1"/>
      <c r="G33" s="280"/>
    </row>
    <row r="34" spans="1:7">
      <c r="A34" s="279"/>
      <c r="B34" s="1"/>
      <c r="C34" s="1"/>
      <c r="D34" s="265"/>
      <c r="E34" s="1"/>
      <c r="F34" s="1"/>
      <c r="G34" s="280"/>
    </row>
    <row r="35" spans="1:7">
      <c r="A35" s="279"/>
      <c r="B35" s="1"/>
      <c r="C35" s="1"/>
      <c r="D35" s="265"/>
      <c r="E35" s="1"/>
      <c r="F35" s="1"/>
      <c r="G35" s="280"/>
    </row>
    <row r="36" spans="1:7">
      <c r="A36" s="279"/>
      <c r="B36" s="1"/>
      <c r="C36" s="1"/>
      <c r="D36" s="265"/>
      <c r="E36" s="1"/>
      <c r="F36" s="1"/>
      <c r="G36" s="280"/>
    </row>
    <row r="37" spans="1:7">
      <c r="A37" s="279"/>
      <c r="B37" s="1"/>
      <c r="C37" s="1"/>
      <c r="D37" s="265"/>
      <c r="E37" s="1"/>
      <c r="F37" s="1"/>
      <c r="G37" s="280"/>
    </row>
    <row r="38" spans="1:7">
      <c r="A38" s="279"/>
      <c r="B38" s="1"/>
      <c r="C38" s="1"/>
      <c r="D38" s="265"/>
      <c r="E38" s="1"/>
      <c r="F38" s="1"/>
      <c r="G38" s="280"/>
    </row>
    <row r="39" spans="1:7">
      <c r="A39" s="279"/>
      <c r="B39" s="1"/>
      <c r="C39" s="1"/>
      <c r="D39" s="265"/>
      <c r="E39" s="1"/>
      <c r="F39" s="1"/>
      <c r="G39" s="280"/>
    </row>
    <row r="40" spans="1:7">
      <c r="A40" s="279"/>
      <c r="B40" s="1"/>
      <c r="C40" s="1"/>
      <c r="D40" s="265"/>
      <c r="E40" s="1"/>
      <c r="F40" s="1"/>
      <c r="G40" s="280"/>
    </row>
    <row r="41" spans="1:7">
      <c r="A41" s="279"/>
      <c r="B41" s="1"/>
      <c r="C41" s="1"/>
      <c r="D41" s="265"/>
      <c r="E41" s="1"/>
      <c r="F41" s="1"/>
      <c r="G41" s="280"/>
    </row>
    <row r="42" spans="1:7">
      <c r="A42" s="279"/>
      <c r="B42" s="1"/>
      <c r="C42" s="1"/>
      <c r="D42" s="265"/>
      <c r="E42" s="1"/>
      <c r="F42" s="1"/>
      <c r="G42" s="280"/>
    </row>
    <row r="43" spans="1:7">
      <c r="A43" s="279"/>
      <c r="B43" s="1"/>
      <c r="C43" s="1"/>
      <c r="D43" s="265"/>
      <c r="E43" s="1"/>
      <c r="F43" s="1"/>
      <c r="G43" s="280"/>
    </row>
    <row r="44" spans="1:7" ht="13.5" thickBot="1">
      <c r="A44" s="281"/>
      <c r="B44" s="282"/>
      <c r="C44" s="282"/>
      <c r="D44" s="283"/>
      <c r="E44" s="282"/>
      <c r="F44" s="282"/>
      <c r="G44" s="284"/>
    </row>
    <row r="45" spans="1:7" ht="13.5" thickBot="1">
      <c r="D45" s="285">
        <f>SUM(D26:D37)</f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C27" sqref="C27"/>
    </sheetView>
  </sheetViews>
  <sheetFormatPr baseColWidth="10" defaultRowHeight="12.75"/>
  <cols>
    <col min="1" max="1" width="6.28515625" customWidth="1"/>
    <col min="2" max="2" width="18.42578125" customWidth="1"/>
    <col min="3" max="3" width="15.28515625" customWidth="1"/>
    <col min="4" max="4" width="11.42578125" style="208" customWidth="1"/>
    <col min="5" max="5" width="17.140625" customWidth="1"/>
  </cols>
  <sheetData>
    <row r="1" spans="1:7" s="12" customFormat="1">
      <c r="A1" s="289" t="s">
        <v>297</v>
      </c>
      <c r="B1" s="290" t="s">
        <v>298</v>
      </c>
      <c r="C1" s="290" t="s">
        <v>303</v>
      </c>
      <c r="D1" s="291" t="s">
        <v>300</v>
      </c>
      <c r="E1" s="290" t="s">
        <v>301</v>
      </c>
      <c r="F1" s="290" t="s">
        <v>304</v>
      </c>
      <c r="G1" s="292" t="s">
        <v>302</v>
      </c>
    </row>
    <row r="2" spans="1:7">
      <c r="A2" s="279"/>
      <c r="B2" s="1"/>
      <c r="C2" s="1"/>
      <c r="D2" s="265"/>
      <c r="E2" s="1"/>
      <c r="F2" s="1"/>
      <c r="G2" s="280"/>
    </row>
    <row r="3" spans="1:7">
      <c r="A3" s="279"/>
      <c r="B3" s="1"/>
      <c r="C3" s="1"/>
      <c r="D3" s="265"/>
      <c r="E3" s="1"/>
      <c r="F3" s="1"/>
      <c r="G3" s="280"/>
    </row>
    <row r="4" spans="1:7">
      <c r="A4" s="279"/>
      <c r="B4" s="1"/>
      <c r="C4" s="1"/>
      <c r="D4" s="265"/>
      <c r="E4" s="1"/>
      <c r="F4" s="1"/>
      <c r="G4" s="280"/>
    </row>
    <row r="5" spans="1:7">
      <c r="A5" s="279"/>
      <c r="B5" s="1"/>
      <c r="C5" s="1"/>
      <c r="D5" s="265"/>
      <c r="E5" s="1"/>
      <c r="F5" s="1"/>
      <c r="G5" s="280"/>
    </row>
    <row r="6" spans="1:7">
      <c r="A6" s="279"/>
      <c r="B6" s="1"/>
      <c r="C6" s="1"/>
      <c r="D6" s="265"/>
      <c r="E6" s="1"/>
      <c r="F6" s="1"/>
      <c r="G6" s="280"/>
    </row>
    <row r="7" spans="1:7">
      <c r="A7" s="279"/>
      <c r="B7" s="1"/>
      <c r="C7" s="1"/>
      <c r="D7" s="265"/>
      <c r="E7" s="1"/>
      <c r="F7" s="1"/>
      <c r="G7" s="280"/>
    </row>
    <row r="8" spans="1:7">
      <c r="A8" s="279"/>
      <c r="B8" s="1"/>
      <c r="C8" s="1"/>
      <c r="D8" s="265"/>
      <c r="E8" s="1"/>
      <c r="F8" s="1"/>
      <c r="G8" s="280"/>
    </row>
    <row r="9" spans="1:7" ht="13.5" thickBot="1">
      <c r="A9" s="281"/>
      <c r="B9" s="282"/>
      <c r="C9" s="282"/>
      <c r="D9" s="283"/>
      <c r="E9" s="282"/>
      <c r="F9" s="282"/>
      <c r="G9" s="284"/>
    </row>
    <row r="10" spans="1:7" ht="13.5" thickBot="1">
      <c r="D10" s="285">
        <f>SUM(D2:D9)</f>
        <v>0</v>
      </c>
    </row>
    <row r="24" spans="1:7" ht="13.5" thickBot="1"/>
    <row r="25" spans="1:7" s="12" customFormat="1">
      <c r="A25" s="289" t="s">
        <v>297</v>
      </c>
      <c r="B25" s="290" t="s">
        <v>298</v>
      </c>
      <c r="C25" s="290" t="s">
        <v>303</v>
      </c>
      <c r="D25" s="291" t="s">
        <v>300</v>
      </c>
      <c r="E25" s="290" t="s">
        <v>301</v>
      </c>
      <c r="F25" s="290" t="s">
        <v>304</v>
      </c>
      <c r="G25" s="292" t="s">
        <v>302</v>
      </c>
    </row>
    <row r="26" spans="1:7">
      <c r="A26" s="279" t="s">
        <v>261</v>
      </c>
      <c r="B26" s="1" t="s">
        <v>379</v>
      </c>
      <c r="C26" s="1" t="s">
        <v>46</v>
      </c>
      <c r="D26" s="265">
        <v>18</v>
      </c>
      <c r="E26" s="1" t="s">
        <v>291</v>
      </c>
      <c r="F26" s="1" t="s">
        <v>103</v>
      </c>
      <c r="G26" s="280"/>
    </row>
    <row r="27" spans="1:7">
      <c r="A27" s="279" t="s">
        <v>261</v>
      </c>
      <c r="B27" s="1" t="s">
        <v>379</v>
      </c>
      <c r="C27" s="1" t="s">
        <v>46</v>
      </c>
      <c r="D27" s="265">
        <v>18</v>
      </c>
      <c r="E27" s="1" t="s">
        <v>291</v>
      </c>
      <c r="F27" s="1" t="s">
        <v>103</v>
      </c>
      <c r="G27" s="280"/>
    </row>
    <row r="28" spans="1:7">
      <c r="A28" s="279"/>
      <c r="B28" s="1"/>
      <c r="C28" s="1"/>
      <c r="D28" s="265"/>
      <c r="E28" s="1"/>
      <c r="F28" s="1"/>
      <c r="G28" s="280"/>
    </row>
    <row r="29" spans="1:7">
      <c r="A29" s="279"/>
      <c r="B29" s="1"/>
      <c r="C29" s="1"/>
      <c r="D29" s="265"/>
      <c r="E29" s="1"/>
      <c r="F29" s="1"/>
      <c r="G29" s="280"/>
    </row>
    <row r="30" spans="1:7">
      <c r="A30" s="279"/>
      <c r="B30" s="1"/>
      <c r="C30" s="1"/>
      <c r="D30" s="265"/>
      <c r="E30" s="1"/>
      <c r="F30" s="1"/>
      <c r="G30" s="280"/>
    </row>
    <row r="31" spans="1:7">
      <c r="A31" s="279"/>
      <c r="B31" s="1"/>
      <c r="C31" s="1"/>
      <c r="D31" s="265"/>
      <c r="E31" s="1"/>
      <c r="F31" s="1"/>
      <c r="G31" s="280"/>
    </row>
    <row r="32" spans="1:7">
      <c r="A32" s="279"/>
      <c r="B32" s="1"/>
      <c r="C32" s="1"/>
      <c r="D32" s="265"/>
      <c r="E32" s="1"/>
      <c r="F32" s="1"/>
      <c r="G32" s="280"/>
    </row>
    <row r="33" spans="1:7">
      <c r="A33" s="279"/>
      <c r="B33" s="1"/>
      <c r="C33" s="1"/>
      <c r="D33" s="265"/>
      <c r="E33" s="1"/>
      <c r="F33" s="1"/>
      <c r="G33" s="280"/>
    </row>
    <row r="34" spans="1:7">
      <c r="A34" s="279"/>
      <c r="B34" s="1"/>
      <c r="C34" s="1"/>
      <c r="D34" s="265"/>
      <c r="E34" s="1"/>
      <c r="F34" s="1"/>
      <c r="G34" s="280"/>
    </row>
    <row r="35" spans="1:7">
      <c r="A35" s="279"/>
      <c r="B35" s="1"/>
      <c r="C35" s="1"/>
      <c r="D35" s="265"/>
      <c r="E35" s="1"/>
      <c r="F35" s="1"/>
      <c r="G35" s="280"/>
    </row>
    <row r="36" spans="1:7">
      <c r="A36" s="279"/>
      <c r="B36" s="1"/>
      <c r="C36" s="1"/>
      <c r="D36" s="265"/>
      <c r="E36" s="1"/>
      <c r="F36" s="1"/>
      <c r="G36" s="280"/>
    </row>
    <row r="37" spans="1:7">
      <c r="A37" s="279"/>
      <c r="B37" s="1"/>
      <c r="C37" s="1"/>
      <c r="D37" s="265"/>
      <c r="E37" s="1"/>
      <c r="F37" s="1"/>
      <c r="G37" s="280"/>
    </row>
    <row r="38" spans="1:7">
      <c r="A38" s="279"/>
      <c r="B38" s="1"/>
      <c r="C38" s="1"/>
      <c r="D38" s="265"/>
      <c r="E38" s="1"/>
      <c r="F38" s="1"/>
      <c r="G38" s="280"/>
    </row>
    <row r="39" spans="1:7">
      <c r="A39" s="279"/>
      <c r="B39" s="1"/>
      <c r="C39" s="1"/>
      <c r="D39" s="265"/>
      <c r="E39" s="1"/>
      <c r="F39" s="1"/>
      <c r="G39" s="280"/>
    </row>
    <row r="40" spans="1:7">
      <c r="A40" s="279"/>
      <c r="B40" s="1"/>
      <c r="C40" s="1"/>
      <c r="D40" s="265"/>
      <c r="E40" s="1"/>
      <c r="F40" s="1"/>
      <c r="G40" s="280"/>
    </row>
    <row r="41" spans="1:7">
      <c r="A41" s="279"/>
      <c r="B41" s="1"/>
      <c r="C41" s="1"/>
      <c r="D41" s="265"/>
      <c r="E41" s="1"/>
      <c r="F41" s="1"/>
      <c r="G41" s="280"/>
    </row>
    <row r="42" spans="1:7">
      <c r="A42" s="279"/>
      <c r="B42" s="1"/>
      <c r="C42" s="1"/>
      <c r="D42" s="265"/>
      <c r="E42" s="1"/>
      <c r="F42" s="1"/>
      <c r="G42" s="280"/>
    </row>
    <row r="43" spans="1:7">
      <c r="A43" s="279"/>
      <c r="B43" s="1"/>
      <c r="C43" s="1"/>
      <c r="D43" s="265"/>
      <c r="E43" s="1"/>
      <c r="F43" s="1"/>
      <c r="G43" s="280"/>
    </row>
    <row r="44" spans="1:7" ht="13.5" thickBot="1">
      <c r="A44" s="281"/>
      <c r="B44" s="282"/>
      <c r="C44" s="282"/>
      <c r="D44" s="283"/>
      <c r="E44" s="282"/>
      <c r="F44" s="282"/>
      <c r="G44" s="284"/>
    </row>
    <row r="45" spans="1:7" ht="13.5" thickBot="1">
      <c r="D45" s="285">
        <f>SUM(D26:D44)</f>
        <v>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opLeftCell="A7" zoomScaleNormal="100" workbookViewId="0">
      <selection activeCell="M36" sqref="M36"/>
    </sheetView>
  </sheetViews>
  <sheetFormatPr baseColWidth="10" defaultRowHeight="12.75"/>
  <cols>
    <col min="1" max="1" width="6.28515625" customWidth="1"/>
    <col min="2" max="2" width="18.42578125" customWidth="1"/>
    <col min="3" max="3" width="15.28515625" customWidth="1"/>
    <col min="4" max="4" width="11.42578125" style="208" customWidth="1"/>
    <col min="5" max="5" width="22.42578125" customWidth="1"/>
    <col min="7" max="7" width="13.28515625" bestFit="1" customWidth="1"/>
    <col min="12" max="12" width="16.5703125" customWidth="1"/>
    <col min="17" max="17" width="16.7109375" customWidth="1"/>
  </cols>
  <sheetData>
    <row r="1" spans="1:17" s="12" customFormat="1" ht="146.25" thickTop="1">
      <c r="A1" s="294" t="s">
        <v>29</v>
      </c>
      <c r="D1" s="295"/>
      <c r="K1" s="294" t="s">
        <v>37</v>
      </c>
    </row>
    <row r="2" spans="1:17">
      <c r="A2" s="286" t="s">
        <v>58</v>
      </c>
      <c r="K2" s="286" t="s">
        <v>57</v>
      </c>
    </row>
    <row r="3" spans="1:17">
      <c r="A3" s="287" t="s">
        <v>55</v>
      </c>
      <c r="K3" s="286" t="s">
        <v>56</v>
      </c>
    </row>
    <row r="4" spans="1:17">
      <c r="K4" s="287" t="s">
        <v>55</v>
      </c>
    </row>
    <row r="5" spans="1:17">
      <c r="A5" s="137"/>
      <c r="B5" s="137"/>
      <c r="C5" s="137"/>
      <c r="D5" s="278"/>
      <c r="E5" s="137"/>
      <c r="F5" s="137"/>
      <c r="G5" s="137"/>
    </row>
    <row r="6" spans="1:17">
      <c r="A6" s="137"/>
      <c r="B6" s="137"/>
      <c r="C6" s="137"/>
      <c r="D6" s="278"/>
      <c r="E6" s="137"/>
      <c r="F6" s="137"/>
      <c r="G6" s="137"/>
    </row>
    <row r="7" spans="1:17">
      <c r="A7" s="137"/>
      <c r="B7" s="137"/>
      <c r="C7" s="137"/>
      <c r="D7" s="278"/>
      <c r="E7" s="137"/>
      <c r="F7" s="137"/>
      <c r="G7" s="137"/>
    </row>
    <row r="8" spans="1:17" ht="13.5" thickBot="1">
      <c r="A8" s="137"/>
      <c r="B8" s="137"/>
      <c r="C8" s="137"/>
      <c r="D8" s="278"/>
      <c r="E8" s="137"/>
      <c r="F8" s="137"/>
      <c r="G8" s="137"/>
    </row>
    <row r="9" spans="1:17" s="12" customFormat="1">
      <c r="A9" s="289" t="s">
        <v>297</v>
      </c>
      <c r="B9" s="290" t="s">
        <v>298</v>
      </c>
      <c r="C9" s="290" t="s">
        <v>303</v>
      </c>
      <c r="D9" s="291" t="s">
        <v>300</v>
      </c>
      <c r="E9" s="290" t="s">
        <v>301</v>
      </c>
      <c r="F9" s="290" t="s">
        <v>304</v>
      </c>
      <c r="G9" s="292" t="s">
        <v>302</v>
      </c>
      <c r="K9" s="289" t="s">
        <v>297</v>
      </c>
      <c r="L9" s="290" t="s">
        <v>298</v>
      </c>
      <c r="M9" s="290" t="s">
        <v>303</v>
      </c>
      <c r="N9" s="291" t="s">
        <v>300</v>
      </c>
      <c r="O9" s="290" t="s">
        <v>301</v>
      </c>
      <c r="P9" s="290" t="s">
        <v>304</v>
      </c>
      <c r="Q9" s="292" t="s">
        <v>302</v>
      </c>
    </row>
    <row r="10" spans="1:17">
      <c r="A10" s="279" t="s">
        <v>264</v>
      </c>
      <c r="B10" s="1" t="s">
        <v>379</v>
      </c>
      <c r="C10" s="1" t="s">
        <v>46</v>
      </c>
      <c r="D10" s="265">
        <v>18</v>
      </c>
      <c r="E10" s="1" t="s">
        <v>290</v>
      </c>
      <c r="F10" s="1"/>
      <c r="G10" s="280"/>
      <c r="K10" s="279" t="s">
        <v>264</v>
      </c>
      <c r="L10" s="1" t="s">
        <v>379</v>
      </c>
      <c r="M10" s="1" t="s">
        <v>46</v>
      </c>
      <c r="N10" s="265">
        <v>18</v>
      </c>
      <c r="O10" s="1" t="s">
        <v>289</v>
      </c>
      <c r="P10" s="1"/>
      <c r="Q10" s="280"/>
    </row>
    <row r="11" spans="1:17">
      <c r="K11" s="279" t="s">
        <v>264</v>
      </c>
      <c r="L11" s="1" t="s">
        <v>379</v>
      </c>
      <c r="M11" s="1" t="s">
        <v>46</v>
      </c>
      <c r="N11" s="265">
        <v>18</v>
      </c>
      <c r="O11" s="1" t="s">
        <v>289</v>
      </c>
      <c r="P11" s="1"/>
      <c r="Q11" s="280"/>
    </row>
    <row r="12" spans="1:17" ht="13.5" thickBot="1">
      <c r="A12" s="281"/>
      <c r="B12" s="282"/>
      <c r="C12" s="282"/>
      <c r="D12" s="283"/>
      <c r="E12" s="282"/>
      <c r="F12" s="282"/>
      <c r="G12" s="284"/>
      <c r="K12" s="279" t="s">
        <v>261</v>
      </c>
      <c r="L12" s="1" t="s">
        <v>379</v>
      </c>
      <c r="M12" s="1" t="s">
        <v>46</v>
      </c>
      <c r="N12" s="265">
        <v>18</v>
      </c>
      <c r="O12" s="1" t="s">
        <v>289</v>
      </c>
      <c r="P12" s="1"/>
      <c r="Q12" s="280"/>
    </row>
    <row r="13" spans="1:17" ht="13.5" thickBot="1">
      <c r="A13" s="288"/>
      <c r="B13" s="137"/>
      <c r="C13" s="137"/>
      <c r="D13" s="298">
        <f>SUM(D10:D12)</f>
        <v>18</v>
      </c>
      <c r="E13" s="137"/>
      <c r="F13" s="137"/>
      <c r="G13" s="137"/>
      <c r="K13" s="279" t="s">
        <v>264</v>
      </c>
      <c r="L13" s="1" t="s">
        <v>379</v>
      </c>
      <c r="M13" s="1" t="s">
        <v>46</v>
      </c>
      <c r="N13" s="265">
        <v>18</v>
      </c>
      <c r="O13" s="1" t="s">
        <v>289</v>
      </c>
      <c r="P13" s="1"/>
      <c r="Q13" s="280"/>
    </row>
    <row r="14" spans="1:17" ht="13.5" thickBot="1">
      <c r="K14" s="281"/>
      <c r="L14" s="282"/>
      <c r="M14" s="282"/>
      <c r="N14" s="283"/>
      <c r="O14" s="282"/>
      <c r="P14" s="282"/>
      <c r="Q14" s="284"/>
    </row>
    <row r="15" spans="1:17" ht="13.5" thickBot="1">
      <c r="N15" s="298">
        <f>SUM(N10:N14)</f>
        <v>72</v>
      </c>
    </row>
    <row r="16" spans="1:17">
      <c r="A16" s="137"/>
      <c r="B16" s="137"/>
      <c r="C16" s="137"/>
      <c r="D16" s="278"/>
      <c r="E16" s="137"/>
      <c r="F16" s="137"/>
      <c r="G16" s="137"/>
    </row>
    <row r="18" spans="1:17" ht="13.5" thickBot="1"/>
    <row r="19" spans="1:17" s="12" customFormat="1">
      <c r="A19" s="289" t="s">
        <v>297</v>
      </c>
      <c r="B19" s="290" t="s">
        <v>298</v>
      </c>
      <c r="C19" s="290" t="s">
        <v>303</v>
      </c>
      <c r="D19" s="291" t="s">
        <v>300</v>
      </c>
      <c r="E19" s="290" t="s">
        <v>301</v>
      </c>
      <c r="F19" s="290" t="s">
        <v>304</v>
      </c>
      <c r="G19" s="292" t="s">
        <v>302</v>
      </c>
      <c r="K19" s="289" t="s">
        <v>297</v>
      </c>
      <c r="L19" s="290" t="s">
        <v>298</v>
      </c>
      <c r="M19" s="290" t="s">
        <v>303</v>
      </c>
      <c r="N19" s="291" t="s">
        <v>300</v>
      </c>
      <c r="O19" s="290" t="s">
        <v>301</v>
      </c>
      <c r="P19" s="290" t="s">
        <v>304</v>
      </c>
      <c r="Q19" s="292" t="s">
        <v>302</v>
      </c>
    </row>
    <row r="20" spans="1:17">
      <c r="A20" s="279"/>
      <c r="B20" s="1"/>
      <c r="C20" s="1"/>
      <c r="D20" s="265"/>
      <c r="E20" s="1"/>
      <c r="F20" s="1"/>
      <c r="G20" s="280"/>
      <c r="K20" s="279"/>
      <c r="L20" s="1"/>
      <c r="M20" s="1"/>
      <c r="N20" s="265"/>
      <c r="O20" s="1"/>
      <c r="P20" s="1"/>
      <c r="Q20" s="280"/>
    </row>
    <row r="21" spans="1:17">
      <c r="A21" s="279" t="s">
        <v>261</v>
      </c>
      <c r="B21" s="1" t="s">
        <v>379</v>
      </c>
      <c r="C21" s="1" t="s">
        <v>46</v>
      </c>
      <c r="D21" s="265">
        <v>18</v>
      </c>
      <c r="E21" s="1" t="s">
        <v>288</v>
      </c>
      <c r="F21" s="1"/>
      <c r="G21" s="280"/>
      <c r="K21" s="279" t="s">
        <v>264</v>
      </c>
      <c r="L21" s="1" t="s">
        <v>381</v>
      </c>
      <c r="M21" s="1" t="s">
        <v>379</v>
      </c>
      <c r="N21" s="265">
        <v>9</v>
      </c>
      <c r="O21" s="1" t="s">
        <v>269</v>
      </c>
      <c r="P21" s="1"/>
      <c r="Q21" s="280"/>
    </row>
    <row r="22" spans="1:17" ht="13.5" thickBot="1">
      <c r="A22" s="281"/>
      <c r="B22" s="282"/>
      <c r="C22" s="282"/>
      <c r="D22" s="283"/>
      <c r="E22" s="282"/>
      <c r="F22" s="282"/>
      <c r="G22" s="284"/>
      <c r="K22" s="279"/>
      <c r="L22" s="1"/>
      <c r="M22" s="1"/>
      <c r="N22" s="265"/>
      <c r="O22" s="1"/>
      <c r="P22" s="1"/>
      <c r="Q22" s="280"/>
    </row>
    <row r="23" spans="1:17" ht="13.5" thickBot="1">
      <c r="D23" s="298">
        <f>SUM(D20:D22)</f>
        <v>18</v>
      </c>
      <c r="K23" s="281"/>
      <c r="L23" s="282"/>
      <c r="M23" s="282"/>
      <c r="N23" s="283"/>
      <c r="O23" s="282"/>
      <c r="P23" s="282"/>
      <c r="Q23" s="284"/>
    </row>
    <row r="24" spans="1:17" ht="13.5" thickBot="1">
      <c r="K24" s="137"/>
      <c r="L24" s="137"/>
      <c r="M24" s="137"/>
      <c r="N24" s="299">
        <f>SUM(N20:N23)</f>
        <v>9</v>
      </c>
      <c r="O24" s="137"/>
      <c r="P24" s="137"/>
      <c r="Q24" s="137"/>
    </row>
    <row r="25" spans="1:17" s="12" customFormat="1">
      <c r="A25"/>
      <c r="B25"/>
      <c r="C25"/>
      <c r="D25" s="208"/>
      <c r="E25"/>
      <c r="F25"/>
      <c r="G25"/>
    </row>
    <row r="28" spans="1:17" ht="13.5" thickBot="1"/>
    <row r="29" spans="1:17" s="12" customFormat="1">
      <c r="A29" s="289" t="s">
        <v>297</v>
      </c>
      <c r="B29" s="290" t="s">
        <v>298</v>
      </c>
      <c r="C29" s="290" t="s">
        <v>303</v>
      </c>
      <c r="D29" s="291" t="s">
        <v>300</v>
      </c>
      <c r="E29" s="290" t="s">
        <v>301</v>
      </c>
      <c r="F29" s="290" t="s">
        <v>304</v>
      </c>
      <c r="G29" s="292" t="s">
        <v>302</v>
      </c>
      <c r="K29" s="289" t="s">
        <v>297</v>
      </c>
      <c r="L29" s="290" t="s">
        <v>298</v>
      </c>
      <c r="M29" s="290" t="s">
        <v>303</v>
      </c>
      <c r="N29" s="291" t="s">
        <v>300</v>
      </c>
      <c r="O29" s="290" t="s">
        <v>301</v>
      </c>
      <c r="P29" s="290" t="s">
        <v>304</v>
      </c>
      <c r="Q29" s="292" t="s">
        <v>302</v>
      </c>
    </row>
    <row r="30" spans="1:17">
      <c r="A30" s="279" t="s">
        <v>264</v>
      </c>
      <c r="B30" s="1" t="s">
        <v>380</v>
      </c>
      <c r="C30" s="1" t="s">
        <v>46</v>
      </c>
      <c r="D30" s="265">
        <v>18</v>
      </c>
      <c r="E30" s="1" t="s">
        <v>269</v>
      </c>
      <c r="F30" s="1"/>
      <c r="G30" s="280"/>
      <c r="K30" s="279" t="s">
        <v>261</v>
      </c>
      <c r="L30" s="1" t="s">
        <v>46</v>
      </c>
      <c r="M30" s="1" t="s">
        <v>46</v>
      </c>
      <c r="N30" s="265">
        <v>18</v>
      </c>
      <c r="O30" s="1" t="s">
        <v>270</v>
      </c>
      <c r="P30" s="1"/>
      <c r="Q30" s="280"/>
    </row>
    <row r="31" spans="1:17" ht="13.5" thickBot="1">
      <c r="A31" s="279"/>
      <c r="B31" s="1"/>
      <c r="C31" s="1"/>
      <c r="D31" s="265"/>
      <c r="E31" s="1"/>
      <c r="F31" s="1"/>
      <c r="G31" s="280"/>
      <c r="K31" s="281"/>
      <c r="L31" s="282"/>
      <c r="M31" s="282"/>
      <c r="N31" s="283"/>
      <c r="O31" s="282"/>
      <c r="P31" s="282"/>
      <c r="Q31" s="284"/>
    </row>
    <row r="32" spans="1:17" ht="13.5" thickBot="1">
      <c r="A32" s="279" t="s">
        <v>264</v>
      </c>
      <c r="B32" s="1" t="s">
        <v>379</v>
      </c>
      <c r="C32" s="1" t="s">
        <v>46</v>
      </c>
      <c r="D32" s="265">
        <v>18</v>
      </c>
      <c r="E32" s="1" t="s">
        <v>269</v>
      </c>
      <c r="F32" s="1"/>
      <c r="G32" s="280"/>
      <c r="N32" s="298">
        <f>SUM(N29:N31)</f>
        <v>18</v>
      </c>
    </row>
    <row r="33" spans="1:17" ht="13.5" thickBot="1">
      <c r="A33" s="279" t="s">
        <v>264</v>
      </c>
      <c r="B33" s="1" t="s">
        <v>379</v>
      </c>
      <c r="C33" s="1" t="s">
        <v>46</v>
      </c>
      <c r="D33" s="265">
        <v>18</v>
      </c>
      <c r="E33" s="1" t="s">
        <v>269</v>
      </c>
      <c r="F33" s="1"/>
      <c r="G33" s="280"/>
    </row>
    <row r="34" spans="1:17" ht="13.5" thickBot="1">
      <c r="A34" s="137"/>
      <c r="B34" s="137"/>
      <c r="C34" s="1725" t="s">
        <v>46</v>
      </c>
      <c r="D34" s="298">
        <f>SUM(D30:D33)</f>
        <v>54</v>
      </c>
      <c r="E34" s="137"/>
      <c r="F34" s="137"/>
      <c r="G34" s="137"/>
    </row>
    <row r="35" spans="1:17" s="12" customFormat="1">
      <c r="D35" s="295"/>
      <c r="K35" s="289" t="s">
        <v>297</v>
      </c>
      <c r="L35" s="290" t="s">
        <v>298</v>
      </c>
      <c r="M35" s="290" t="s">
        <v>299</v>
      </c>
      <c r="N35" s="291" t="s">
        <v>300</v>
      </c>
      <c r="O35" s="290" t="s">
        <v>301</v>
      </c>
      <c r="P35" s="290" t="s">
        <v>304</v>
      </c>
      <c r="Q35" s="292" t="s">
        <v>302</v>
      </c>
    </row>
    <row r="36" spans="1:17">
      <c r="K36" s="279" t="s">
        <v>261</v>
      </c>
      <c r="L36" s="1" t="s">
        <v>46</v>
      </c>
      <c r="M36" s="1" t="s">
        <v>46</v>
      </c>
      <c r="N36" s="265">
        <v>18</v>
      </c>
      <c r="O36" s="1" t="s">
        <v>288</v>
      </c>
      <c r="P36" s="1"/>
      <c r="Q36" s="280"/>
    </row>
    <row r="37" spans="1:17">
      <c r="K37" s="279"/>
      <c r="L37" s="1"/>
      <c r="M37" s="1"/>
      <c r="N37" s="265"/>
      <c r="O37" s="1"/>
      <c r="P37" s="1"/>
      <c r="Q37" s="280"/>
    </row>
    <row r="38" spans="1:17" ht="13.5" thickBot="1">
      <c r="A38" s="137"/>
      <c r="B38" s="137"/>
      <c r="C38" s="137"/>
      <c r="D38" s="278"/>
      <c r="E38" s="137"/>
      <c r="F38" s="137"/>
      <c r="G38" s="137"/>
      <c r="K38" s="281"/>
      <c r="L38" s="282"/>
      <c r="M38" s="282"/>
      <c r="N38" s="283"/>
      <c r="O38" s="282"/>
      <c r="P38" s="282"/>
      <c r="Q38" s="284"/>
    </row>
    <row r="39" spans="1:17" ht="13.5" thickBot="1">
      <c r="A39" s="137"/>
      <c r="B39" s="137"/>
      <c r="C39" s="137"/>
      <c r="D39" s="278"/>
      <c r="E39" s="137"/>
      <c r="F39" s="137"/>
      <c r="G39" s="137"/>
      <c r="N39" s="298">
        <f>SUM(N36:N38)</f>
        <v>18</v>
      </c>
    </row>
    <row r="40" spans="1:17">
      <c r="A40" s="137"/>
      <c r="B40" s="137"/>
      <c r="C40" s="137"/>
      <c r="D40" s="278"/>
      <c r="E40" s="137"/>
      <c r="F40" s="137"/>
      <c r="G40" s="137"/>
    </row>
    <row r="41" spans="1:17">
      <c r="A41" s="137"/>
      <c r="B41" s="137"/>
      <c r="C41" s="137"/>
      <c r="D41" s="278"/>
      <c r="E41" s="137"/>
      <c r="F41" s="137"/>
      <c r="G41" s="137"/>
    </row>
    <row r="42" spans="1:17">
      <c r="A42" s="137"/>
      <c r="B42" s="137"/>
      <c r="C42" s="137"/>
      <c r="D42" s="278"/>
      <c r="E42" s="137"/>
      <c r="F42" s="137"/>
      <c r="G42" s="137"/>
    </row>
    <row r="43" spans="1:17">
      <c r="A43" s="137"/>
      <c r="B43" s="137"/>
      <c r="C43" s="137"/>
      <c r="D43" s="278"/>
      <c r="E43" s="137"/>
      <c r="F43" s="137"/>
      <c r="G43" s="137"/>
    </row>
    <row r="44" spans="1:17">
      <c r="A44" s="137"/>
      <c r="B44" s="137"/>
      <c r="C44" s="137"/>
      <c r="D44" s="278"/>
      <c r="E44" s="137"/>
      <c r="F44" s="137"/>
      <c r="G44" s="137"/>
    </row>
    <row r="45" spans="1:17" ht="13.5" thickBot="1">
      <c r="A45" s="137"/>
      <c r="B45" s="137"/>
      <c r="C45" s="137"/>
      <c r="D45" s="278"/>
      <c r="E45" s="137"/>
      <c r="F45" s="137"/>
      <c r="G45" s="137"/>
    </row>
    <row r="46" spans="1:17" ht="13.5" thickBot="1">
      <c r="D46" s="285">
        <f>D34+D23+D13</f>
        <v>90</v>
      </c>
      <c r="N46" s="285">
        <f>N39+N32+N24+N15</f>
        <v>117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25" zoomScale="145" zoomScaleNormal="145" workbookViewId="0">
      <selection activeCell="C26" sqref="C26:C33"/>
    </sheetView>
  </sheetViews>
  <sheetFormatPr baseColWidth="10" defaultRowHeight="12.75"/>
  <cols>
    <col min="1" max="1" width="6.28515625" customWidth="1"/>
    <col min="2" max="2" width="26.42578125" customWidth="1"/>
    <col min="3" max="3" width="15.28515625" customWidth="1"/>
    <col min="4" max="4" width="11.42578125" style="208" customWidth="1"/>
    <col min="5" max="5" width="30.28515625" customWidth="1"/>
  </cols>
  <sheetData>
    <row r="1" spans="1:7" s="12" customFormat="1">
      <c r="A1" s="289" t="s">
        <v>297</v>
      </c>
      <c r="B1" s="290" t="s">
        <v>298</v>
      </c>
      <c r="C1" s="290" t="s">
        <v>303</v>
      </c>
      <c r="D1" s="291" t="s">
        <v>300</v>
      </c>
      <c r="E1" s="290" t="s">
        <v>301</v>
      </c>
      <c r="F1" s="290" t="s">
        <v>304</v>
      </c>
      <c r="G1" s="292" t="s">
        <v>302</v>
      </c>
    </row>
    <row r="2" spans="1:7">
      <c r="A2" s="279"/>
      <c r="B2" s="1"/>
      <c r="C2" s="1"/>
      <c r="D2" s="265"/>
      <c r="E2" s="1"/>
      <c r="F2" s="1"/>
      <c r="G2" s="280"/>
    </row>
    <row r="3" spans="1:7">
      <c r="A3" s="279"/>
      <c r="B3" s="1"/>
      <c r="C3" s="1"/>
      <c r="D3" s="265"/>
      <c r="E3" s="1"/>
      <c r="F3" s="1"/>
      <c r="G3" s="280"/>
    </row>
    <row r="4" spans="1:7">
      <c r="A4" s="279"/>
      <c r="B4" s="1"/>
      <c r="C4" s="1"/>
      <c r="D4" s="265"/>
      <c r="E4" s="1"/>
      <c r="F4" s="1"/>
      <c r="G4" s="280"/>
    </row>
    <row r="5" spans="1:7">
      <c r="A5" s="279"/>
      <c r="B5" s="1"/>
      <c r="C5" s="1"/>
      <c r="D5" s="265"/>
      <c r="E5" s="1"/>
      <c r="F5" s="1"/>
      <c r="G5" s="280"/>
    </row>
    <row r="6" spans="1:7">
      <c r="A6" s="279"/>
      <c r="B6" s="1"/>
      <c r="C6" s="1"/>
      <c r="D6" s="265"/>
      <c r="E6" s="1"/>
      <c r="F6" s="1"/>
      <c r="G6" s="280"/>
    </row>
    <row r="7" spans="1:7">
      <c r="A7" s="279"/>
      <c r="B7" s="1"/>
      <c r="C7" s="1"/>
      <c r="D7" s="265"/>
      <c r="E7" s="1"/>
      <c r="F7" s="1"/>
      <c r="G7" s="280"/>
    </row>
    <row r="8" spans="1:7">
      <c r="A8" s="279"/>
      <c r="B8" s="1"/>
      <c r="C8" s="1"/>
      <c r="D8" s="265"/>
      <c r="E8" s="1"/>
      <c r="F8" s="1"/>
      <c r="G8" s="280"/>
    </row>
    <row r="9" spans="1:7" ht="13.5" thickBot="1">
      <c r="A9" s="281"/>
      <c r="B9" s="282"/>
      <c r="C9" s="282"/>
      <c r="D9" s="283"/>
      <c r="E9" s="282"/>
      <c r="F9" s="282"/>
      <c r="G9" s="284"/>
    </row>
    <row r="10" spans="1:7" ht="13.5" thickBot="1">
      <c r="D10" s="285">
        <f>SUM(D2:D9)</f>
        <v>0</v>
      </c>
    </row>
    <row r="24" spans="1:7" ht="13.5" thickBot="1"/>
    <row r="25" spans="1:7" s="12" customFormat="1">
      <c r="A25" s="289" t="s">
        <v>297</v>
      </c>
      <c r="B25" s="290" t="s">
        <v>298</v>
      </c>
      <c r="C25" s="290" t="s">
        <v>303</v>
      </c>
      <c r="D25" s="291" t="s">
        <v>300</v>
      </c>
      <c r="E25" s="290" t="s">
        <v>301</v>
      </c>
      <c r="F25" s="290" t="s">
        <v>304</v>
      </c>
      <c r="G25" s="292" t="s">
        <v>302</v>
      </c>
    </row>
    <row r="26" spans="1:7">
      <c r="A26" s="279" t="s">
        <v>264</v>
      </c>
      <c r="B26" s="1" t="s">
        <v>46</v>
      </c>
      <c r="C26" s="1"/>
      <c r="D26" s="265">
        <v>18</v>
      </c>
      <c r="E26" s="1" t="s">
        <v>285</v>
      </c>
      <c r="F26" s="1"/>
      <c r="G26" s="280"/>
    </row>
    <row r="27" spans="1:7">
      <c r="A27" s="279" t="s">
        <v>264</v>
      </c>
      <c r="B27" s="1" t="s">
        <v>46</v>
      </c>
      <c r="C27" s="1"/>
      <c r="D27" s="265">
        <v>18</v>
      </c>
      <c r="E27" s="1" t="s">
        <v>285</v>
      </c>
      <c r="F27" s="1"/>
      <c r="G27" s="280"/>
    </row>
    <row r="28" spans="1:7">
      <c r="A28" s="279" t="s">
        <v>264</v>
      </c>
      <c r="B28" s="1" t="s">
        <v>46</v>
      </c>
      <c r="C28" s="1"/>
      <c r="D28" s="265">
        <v>18</v>
      </c>
      <c r="E28" s="1" t="s">
        <v>286</v>
      </c>
      <c r="F28" s="1"/>
      <c r="G28" s="280"/>
    </row>
    <row r="29" spans="1:7">
      <c r="A29" s="279" t="s">
        <v>264</v>
      </c>
      <c r="B29" s="1" t="s">
        <v>46</v>
      </c>
      <c r="C29" s="1"/>
      <c r="D29" s="265">
        <v>18</v>
      </c>
      <c r="E29" s="1" t="s">
        <v>285</v>
      </c>
      <c r="F29" s="1"/>
      <c r="G29" s="280"/>
    </row>
    <row r="30" spans="1:7">
      <c r="A30" s="279" t="s">
        <v>264</v>
      </c>
      <c r="B30" s="1" t="s">
        <v>46</v>
      </c>
      <c r="C30" s="1"/>
      <c r="D30" s="265">
        <v>18</v>
      </c>
      <c r="E30" s="1" t="s">
        <v>285</v>
      </c>
      <c r="F30" s="1"/>
      <c r="G30" s="280"/>
    </row>
    <row r="31" spans="1:7">
      <c r="A31" s="279" t="s">
        <v>264</v>
      </c>
      <c r="B31" s="1" t="s">
        <v>46</v>
      </c>
      <c r="C31" s="1"/>
      <c r="D31" s="265">
        <v>18</v>
      </c>
      <c r="E31" s="1" t="s">
        <v>285</v>
      </c>
      <c r="F31" s="1"/>
      <c r="G31" s="280"/>
    </row>
    <row r="32" spans="1:7">
      <c r="A32" s="279" t="s">
        <v>264</v>
      </c>
      <c r="B32" s="1" t="s">
        <v>46</v>
      </c>
      <c r="C32" s="1"/>
      <c r="D32" s="265">
        <v>18</v>
      </c>
      <c r="E32" s="1" t="s">
        <v>286</v>
      </c>
      <c r="F32" s="1"/>
      <c r="G32" s="280"/>
    </row>
    <row r="33" spans="1:12">
      <c r="A33" s="279" t="s">
        <v>264</v>
      </c>
      <c r="B33" s="1" t="s">
        <v>46</v>
      </c>
      <c r="C33" s="1"/>
      <c r="D33" s="265">
        <v>18</v>
      </c>
      <c r="E33" s="1" t="s">
        <v>285</v>
      </c>
      <c r="F33" s="1"/>
      <c r="G33" s="280"/>
    </row>
    <row r="34" spans="1:12">
      <c r="A34" s="279"/>
      <c r="B34" s="1"/>
      <c r="C34" s="1"/>
      <c r="D34" s="265"/>
      <c r="E34" s="1"/>
      <c r="F34" s="1"/>
      <c r="G34" s="280"/>
    </row>
    <row r="35" spans="1:12">
      <c r="A35" s="279"/>
      <c r="B35" s="1"/>
      <c r="C35" s="1"/>
      <c r="D35" s="265"/>
      <c r="E35" s="1"/>
      <c r="F35" s="1"/>
      <c r="G35" s="280"/>
      <c r="K35" s="278"/>
      <c r="L35" s="278"/>
    </row>
    <row r="36" spans="1:12">
      <c r="A36" s="279"/>
      <c r="B36" s="1"/>
      <c r="C36" s="1"/>
      <c r="D36" s="265"/>
      <c r="E36" s="1"/>
      <c r="F36" s="1"/>
      <c r="G36" s="280"/>
      <c r="K36" s="137"/>
      <c r="L36" s="137"/>
    </row>
    <row r="37" spans="1:12">
      <c r="A37" s="279"/>
      <c r="B37" s="1"/>
      <c r="C37" s="1"/>
      <c r="D37" s="265"/>
      <c r="E37" s="1"/>
      <c r="F37" s="1"/>
      <c r="G37" s="280"/>
    </row>
    <row r="38" spans="1:12">
      <c r="A38" s="279"/>
      <c r="B38" s="1"/>
      <c r="C38" s="1"/>
      <c r="D38" s="265"/>
      <c r="E38" s="1"/>
      <c r="F38" s="1"/>
      <c r="G38" s="280"/>
    </row>
    <row r="39" spans="1:12">
      <c r="A39" s="279"/>
      <c r="B39" s="1"/>
      <c r="C39" s="1"/>
      <c r="D39" s="265"/>
      <c r="E39" s="1"/>
      <c r="F39" s="1"/>
      <c r="G39" s="280"/>
    </row>
    <row r="40" spans="1:12">
      <c r="A40" s="279"/>
      <c r="B40" s="1"/>
      <c r="C40" s="1"/>
      <c r="D40" s="265"/>
      <c r="E40" s="1"/>
      <c r="F40" s="1"/>
      <c r="G40" s="280"/>
    </row>
    <row r="41" spans="1:12">
      <c r="A41" s="279"/>
      <c r="B41" s="1"/>
      <c r="C41" s="1"/>
      <c r="D41" s="265"/>
      <c r="E41" s="1"/>
      <c r="F41" s="1"/>
      <c r="G41" s="280"/>
    </row>
    <row r="42" spans="1:12">
      <c r="A42" s="279"/>
      <c r="B42" s="1"/>
      <c r="C42" s="1"/>
      <c r="D42" s="265"/>
      <c r="E42" s="1"/>
      <c r="F42" s="1"/>
      <c r="G42" s="280"/>
    </row>
    <row r="43" spans="1:12">
      <c r="A43" s="279"/>
      <c r="B43" s="1"/>
      <c r="C43" s="1"/>
      <c r="D43" s="265"/>
      <c r="E43" s="1"/>
      <c r="F43" s="1"/>
      <c r="G43" s="280"/>
    </row>
    <row r="44" spans="1:12" ht="13.5" thickBot="1">
      <c r="A44" s="281"/>
      <c r="B44" s="282"/>
      <c r="C44" s="282"/>
      <c r="D44" s="283"/>
      <c r="E44" s="282"/>
      <c r="F44" s="282"/>
      <c r="G44" s="284"/>
    </row>
    <row r="45" spans="1:12" ht="13.5" thickBot="1">
      <c r="D45" s="285">
        <f>SUM(D26:D44)</f>
        <v>144</v>
      </c>
    </row>
  </sheetData>
  <autoFilter ref="A25:G34">
    <sortState ref="A26:G34">
      <sortCondition ref="B25:B34"/>
    </sortState>
  </autoFilter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9" workbookViewId="0">
      <selection activeCell="H44" sqref="H44"/>
    </sheetView>
  </sheetViews>
  <sheetFormatPr baseColWidth="10" defaultRowHeight="12.75"/>
  <cols>
    <col min="1" max="1" width="6.28515625" customWidth="1"/>
    <col min="2" max="2" width="18.42578125" customWidth="1"/>
    <col min="3" max="3" width="15.28515625" customWidth="1"/>
    <col min="4" max="4" width="11.42578125" style="208" customWidth="1"/>
    <col min="5" max="5" width="17.140625" customWidth="1"/>
    <col min="7" max="7" width="15.85546875" customWidth="1"/>
  </cols>
  <sheetData>
    <row r="1" spans="1:7" s="12" customFormat="1">
      <c r="A1" s="289" t="s">
        <v>297</v>
      </c>
      <c r="B1" s="290" t="s">
        <v>298</v>
      </c>
      <c r="C1" s="290" t="s">
        <v>303</v>
      </c>
      <c r="D1" s="291" t="s">
        <v>300</v>
      </c>
      <c r="E1" s="290" t="s">
        <v>301</v>
      </c>
      <c r="F1" s="290" t="s">
        <v>304</v>
      </c>
      <c r="G1" s="292" t="s">
        <v>302</v>
      </c>
    </row>
    <row r="2" spans="1:7">
      <c r="A2" s="279"/>
      <c r="B2" s="1"/>
      <c r="C2" s="1"/>
      <c r="D2" s="265"/>
      <c r="E2" s="1"/>
      <c r="F2" s="1"/>
      <c r="G2" s="280"/>
    </row>
    <row r="3" spans="1:7">
      <c r="A3" s="279"/>
      <c r="B3" s="1"/>
      <c r="C3" s="1"/>
      <c r="D3" s="265"/>
      <c r="E3" s="1"/>
      <c r="F3" s="1"/>
      <c r="G3" s="280"/>
    </row>
    <row r="4" spans="1:7">
      <c r="A4" s="279"/>
      <c r="B4" s="1"/>
      <c r="C4" s="1"/>
      <c r="D4" s="265"/>
      <c r="E4" s="1"/>
      <c r="F4" s="1"/>
      <c r="G4" s="280"/>
    </row>
    <row r="5" spans="1:7">
      <c r="A5" s="279"/>
      <c r="B5" s="1"/>
      <c r="C5" s="1"/>
      <c r="D5" s="265"/>
      <c r="E5" s="1"/>
      <c r="F5" s="1"/>
      <c r="G5" s="280"/>
    </row>
    <row r="6" spans="1:7">
      <c r="A6" s="279"/>
      <c r="B6" s="1"/>
      <c r="C6" s="1"/>
      <c r="D6" s="265"/>
      <c r="E6" s="1"/>
      <c r="F6" s="1"/>
      <c r="G6" s="280"/>
    </row>
    <row r="7" spans="1:7">
      <c r="A7" s="279"/>
      <c r="B7" s="1"/>
      <c r="C7" s="1"/>
      <c r="D7" s="265"/>
      <c r="E7" s="1"/>
      <c r="F7" s="1"/>
      <c r="G7" s="280"/>
    </row>
    <row r="8" spans="1:7">
      <c r="A8" s="279"/>
      <c r="B8" s="1"/>
      <c r="C8" s="1"/>
      <c r="D8" s="265"/>
      <c r="E8" s="1"/>
      <c r="F8" s="1"/>
      <c r="G8" s="280"/>
    </row>
    <row r="9" spans="1:7" ht="13.5" thickBot="1">
      <c r="A9" s="281"/>
      <c r="B9" s="282"/>
      <c r="C9" s="282"/>
      <c r="D9" s="283"/>
      <c r="E9" s="282"/>
      <c r="F9" s="282"/>
      <c r="G9" s="284"/>
    </row>
    <row r="10" spans="1:7" ht="13.5" thickBot="1">
      <c r="D10" s="285">
        <f>SUM(D2:D9)</f>
        <v>0</v>
      </c>
    </row>
    <row r="24" spans="1:7" ht="13.5" thickBot="1"/>
    <row r="25" spans="1:7" s="12" customFormat="1">
      <c r="A25" s="289" t="s">
        <v>297</v>
      </c>
      <c r="B25" s="290" t="s">
        <v>298</v>
      </c>
      <c r="C25" s="290" t="s">
        <v>303</v>
      </c>
      <c r="D25" s="291" t="s">
        <v>300</v>
      </c>
      <c r="E25" s="290" t="s">
        <v>301</v>
      </c>
      <c r="F25" s="290" t="s">
        <v>304</v>
      </c>
      <c r="G25" s="292" t="s">
        <v>302</v>
      </c>
    </row>
    <row r="26" spans="1:7">
      <c r="A26" s="279"/>
      <c r="B26" s="1"/>
      <c r="C26" s="1"/>
      <c r="D26" s="265"/>
      <c r="E26" s="1"/>
      <c r="F26" s="1"/>
      <c r="G26" s="280"/>
    </row>
    <row r="27" spans="1:7">
      <c r="A27" s="279"/>
      <c r="B27" s="1"/>
      <c r="C27" s="1"/>
      <c r="D27" s="265"/>
      <c r="E27" s="1"/>
      <c r="F27" s="1"/>
      <c r="G27" s="280"/>
    </row>
    <row r="28" spans="1:7">
      <c r="A28" s="279"/>
      <c r="B28" s="1"/>
      <c r="C28" s="1"/>
      <c r="D28" s="265"/>
      <c r="E28" s="1"/>
      <c r="F28" s="1"/>
      <c r="G28" s="280"/>
    </row>
    <row r="29" spans="1:7">
      <c r="A29" s="279"/>
      <c r="B29" s="1"/>
      <c r="C29" s="1"/>
      <c r="D29" s="265"/>
      <c r="E29" s="1"/>
      <c r="F29" s="1"/>
      <c r="G29" s="280"/>
    </row>
    <row r="30" spans="1:7">
      <c r="A30" s="279"/>
      <c r="B30" s="1"/>
      <c r="C30" s="1"/>
      <c r="D30" s="265"/>
      <c r="E30" s="1"/>
      <c r="F30" s="1"/>
      <c r="G30" s="280"/>
    </row>
    <row r="31" spans="1:7">
      <c r="A31" s="279"/>
      <c r="B31" s="1"/>
      <c r="C31" s="1"/>
      <c r="D31" s="265"/>
      <c r="E31" s="1"/>
      <c r="F31" s="1"/>
      <c r="G31" s="280"/>
    </row>
    <row r="32" spans="1:7">
      <c r="A32" s="279"/>
      <c r="B32" s="1"/>
      <c r="C32" s="1"/>
      <c r="D32" s="265"/>
      <c r="E32" s="1"/>
      <c r="F32" s="1"/>
      <c r="G32" s="280"/>
    </row>
    <row r="33" spans="1:12">
      <c r="A33" s="279"/>
      <c r="B33" s="1"/>
      <c r="C33" s="1"/>
      <c r="D33" s="265"/>
      <c r="E33" s="1"/>
      <c r="F33" s="1"/>
      <c r="G33" s="280"/>
    </row>
    <row r="34" spans="1:12">
      <c r="A34" s="279"/>
      <c r="B34" s="1"/>
      <c r="C34" s="1"/>
      <c r="D34" s="265"/>
      <c r="E34" s="1"/>
      <c r="F34" s="1"/>
      <c r="G34" s="280"/>
    </row>
    <row r="35" spans="1:12">
      <c r="A35" s="279"/>
      <c r="B35" s="1"/>
      <c r="C35" s="1"/>
      <c r="D35" s="265"/>
      <c r="E35" s="1"/>
      <c r="F35" s="1"/>
      <c r="G35" s="280"/>
      <c r="K35" s="278"/>
      <c r="L35" s="278"/>
    </row>
    <row r="36" spans="1:12">
      <c r="A36" s="279"/>
      <c r="B36" s="1"/>
      <c r="C36" s="1"/>
      <c r="D36" s="265"/>
      <c r="E36" s="1"/>
      <c r="F36" s="1"/>
      <c r="G36" s="280"/>
      <c r="K36" s="137"/>
      <c r="L36" s="137"/>
    </row>
    <row r="37" spans="1:12">
      <c r="A37" s="279"/>
      <c r="B37" s="1"/>
      <c r="C37" s="1"/>
      <c r="D37" s="265"/>
      <c r="E37" s="1"/>
      <c r="F37" s="1"/>
      <c r="G37" s="280"/>
    </row>
    <row r="38" spans="1:12">
      <c r="A38" s="279"/>
      <c r="B38" s="1"/>
      <c r="C38" s="1"/>
      <c r="D38" s="265"/>
      <c r="E38" s="1"/>
      <c r="F38" s="1"/>
      <c r="G38" s="280"/>
    </row>
    <row r="39" spans="1:12">
      <c r="A39" s="279"/>
      <c r="B39" s="1"/>
      <c r="C39" s="1"/>
      <c r="D39" s="265"/>
      <c r="E39" s="1"/>
      <c r="F39" s="1"/>
      <c r="G39" s="280"/>
    </row>
    <row r="40" spans="1:12">
      <c r="A40" s="279"/>
      <c r="B40" s="1"/>
      <c r="C40" s="1"/>
      <c r="D40" s="265"/>
      <c r="E40" s="1"/>
      <c r="F40" s="1"/>
      <c r="G40" s="280"/>
    </row>
    <row r="41" spans="1:12">
      <c r="A41" s="279"/>
      <c r="B41" s="1"/>
      <c r="C41" s="1"/>
      <c r="D41" s="265"/>
      <c r="E41" s="1"/>
      <c r="F41" s="1"/>
      <c r="G41" s="280"/>
    </row>
    <row r="42" spans="1:12">
      <c r="A42" s="279"/>
      <c r="B42" s="1"/>
      <c r="C42" s="1"/>
      <c r="D42" s="265"/>
      <c r="E42" s="1"/>
      <c r="F42" s="1"/>
      <c r="G42" s="280"/>
    </row>
    <row r="43" spans="1:12">
      <c r="A43" s="279"/>
      <c r="B43" s="1"/>
      <c r="C43" s="1"/>
      <c r="D43" s="265"/>
      <c r="E43" s="1"/>
      <c r="F43" s="1"/>
      <c r="G43" s="280"/>
    </row>
    <row r="44" spans="1:12" ht="13.5" thickBot="1">
      <c r="A44" s="281"/>
      <c r="B44" s="282"/>
      <c r="C44" s="282"/>
      <c r="D44" s="283"/>
      <c r="E44" s="282"/>
      <c r="F44" s="282"/>
      <c r="G44" s="284"/>
    </row>
    <row r="45" spans="1:12" ht="13.5" thickBot="1">
      <c r="D45" s="285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zoomScaleNormal="100" workbookViewId="0">
      <selection activeCell="C26" sqref="C26:C32"/>
    </sheetView>
  </sheetViews>
  <sheetFormatPr baseColWidth="10" defaultRowHeight="12.75"/>
  <cols>
    <col min="1" max="1" width="6.28515625" customWidth="1"/>
    <col min="2" max="2" width="18.42578125" customWidth="1"/>
    <col min="3" max="3" width="15.28515625" customWidth="1"/>
    <col min="4" max="4" width="11.42578125" style="208" customWidth="1"/>
    <col min="5" max="5" width="24.7109375" customWidth="1"/>
  </cols>
  <sheetData>
    <row r="1" spans="1:7" s="12" customFormat="1">
      <c r="A1" s="289" t="s">
        <v>297</v>
      </c>
      <c r="B1" s="290" t="s">
        <v>298</v>
      </c>
      <c r="C1" s="290" t="s">
        <v>303</v>
      </c>
      <c r="D1" s="291" t="s">
        <v>300</v>
      </c>
      <c r="E1" s="290" t="s">
        <v>301</v>
      </c>
      <c r="F1" s="290" t="s">
        <v>304</v>
      </c>
      <c r="G1" s="292" t="s">
        <v>302</v>
      </c>
    </row>
    <row r="2" spans="1:7">
      <c r="A2" s="279"/>
      <c r="B2" s="1"/>
      <c r="C2" s="1"/>
      <c r="D2" s="265"/>
      <c r="E2" s="1"/>
      <c r="F2" s="277"/>
      <c r="G2" s="280"/>
    </row>
    <row r="3" spans="1:7">
      <c r="A3" s="279"/>
      <c r="B3" s="1"/>
      <c r="C3" s="1"/>
      <c r="D3" s="265"/>
      <c r="E3" s="1"/>
      <c r="F3" s="277"/>
      <c r="G3" s="280"/>
    </row>
    <row r="4" spans="1:7">
      <c r="A4" s="279"/>
      <c r="B4" s="1"/>
      <c r="C4" s="1"/>
      <c r="D4" s="265"/>
      <c r="E4" s="1"/>
      <c r="F4" s="1"/>
      <c r="G4" s="280"/>
    </row>
    <row r="5" spans="1:7">
      <c r="A5" s="279"/>
      <c r="B5" s="1"/>
      <c r="C5" s="1"/>
      <c r="D5" s="265"/>
      <c r="E5" s="1"/>
      <c r="F5" s="1"/>
      <c r="G5" s="280"/>
    </row>
    <row r="6" spans="1:7">
      <c r="A6" s="279"/>
      <c r="B6" s="1"/>
      <c r="C6" s="1"/>
      <c r="D6" s="265"/>
      <c r="E6" s="1"/>
      <c r="F6" s="1"/>
      <c r="G6" s="280"/>
    </row>
    <row r="7" spans="1:7">
      <c r="A7" s="279"/>
      <c r="B7" s="1"/>
      <c r="C7" s="1"/>
      <c r="D7" s="265"/>
      <c r="E7" s="1"/>
      <c r="F7" s="1"/>
      <c r="G7" s="280"/>
    </row>
    <row r="8" spans="1:7">
      <c r="A8" s="279"/>
      <c r="B8" s="1"/>
      <c r="C8" s="1"/>
      <c r="D8" s="265"/>
      <c r="E8" s="1"/>
      <c r="F8" s="1"/>
      <c r="G8" s="280"/>
    </row>
    <row r="9" spans="1:7" ht="13.5" thickBot="1">
      <c r="A9" s="281"/>
      <c r="B9" s="282"/>
      <c r="C9" s="282"/>
      <c r="D9" s="283"/>
      <c r="E9" s="282"/>
      <c r="F9" s="282"/>
      <c r="G9" s="284"/>
    </row>
    <row r="10" spans="1:7" ht="13.5" thickBot="1">
      <c r="D10" s="285">
        <f>SUM(D2:D9)</f>
        <v>0</v>
      </c>
    </row>
    <row r="24" spans="1:7" ht="13.5" thickBot="1"/>
    <row r="25" spans="1:7" s="12" customFormat="1">
      <c r="A25" s="289" t="s">
        <v>297</v>
      </c>
      <c r="B25" s="290" t="s">
        <v>298</v>
      </c>
      <c r="C25" s="290" t="s">
        <v>303</v>
      </c>
      <c r="D25" s="291" t="s">
        <v>300</v>
      </c>
      <c r="E25" s="290" t="s">
        <v>301</v>
      </c>
      <c r="F25" s="290" t="s">
        <v>304</v>
      </c>
      <c r="G25" s="292" t="s">
        <v>302</v>
      </c>
    </row>
    <row r="26" spans="1:7">
      <c r="A26" s="279" t="s">
        <v>264</v>
      </c>
      <c r="B26" s="1" t="s">
        <v>46</v>
      </c>
      <c r="C26" s="1"/>
      <c r="D26" s="265">
        <v>18</v>
      </c>
      <c r="E26" s="1" t="s">
        <v>287</v>
      </c>
      <c r="F26" s="277" t="s">
        <v>103</v>
      </c>
      <c r="G26" s="280"/>
    </row>
    <row r="27" spans="1:7">
      <c r="A27" s="279" t="s">
        <v>264</v>
      </c>
      <c r="B27" s="1" t="s">
        <v>46</v>
      </c>
      <c r="C27" s="1"/>
      <c r="D27" s="265">
        <v>18</v>
      </c>
      <c r="E27" s="1" t="s">
        <v>287</v>
      </c>
      <c r="F27" s="277" t="s">
        <v>103</v>
      </c>
      <c r="G27" s="280"/>
    </row>
    <row r="28" spans="1:7">
      <c r="A28" s="279" t="s">
        <v>264</v>
      </c>
      <c r="B28" s="1" t="s">
        <v>46</v>
      </c>
      <c r="C28" s="1"/>
      <c r="D28" s="265">
        <v>18</v>
      </c>
      <c r="E28" s="1" t="s">
        <v>287</v>
      </c>
      <c r="F28" s="277" t="s">
        <v>103</v>
      </c>
      <c r="G28" s="280"/>
    </row>
    <row r="29" spans="1:7">
      <c r="A29" s="279" t="s">
        <v>264</v>
      </c>
      <c r="B29" s="1" t="s">
        <v>46</v>
      </c>
      <c r="C29" s="1"/>
      <c r="D29" s="265">
        <v>18</v>
      </c>
      <c r="E29" s="1" t="s">
        <v>287</v>
      </c>
      <c r="F29" s="277" t="s">
        <v>103</v>
      </c>
      <c r="G29" s="280"/>
    </row>
    <row r="30" spans="1:7">
      <c r="A30" s="279" t="s">
        <v>264</v>
      </c>
      <c r="B30" s="1" t="s">
        <v>46</v>
      </c>
      <c r="C30" s="1"/>
      <c r="D30" s="265">
        <v>18</v>
      </c>
      <c r="E30" s="1" t="s">
        <v>287</v>
      </c>
      <c r="F30" s="277" t="s">
        <v>103</v>
      </c>
      <c r="G30" s="280"/>
    </row>
    <row r="31" spans="1:7">
      <c r="A31" s="279" t="s">
        <v>264</v>
      </c>
      <c r="B31" s="1" t="s">
        <v>46</v>
      </c>
      <c r="C31" s="1"/>
      <c r="D31" s="265">
        <v>18</v>
      </c>
      <c r="E31" s="1" t="s">
        <v>287</v>
      </c>
      <c r="F31" s="277" t="s">
        <v>103</v>
      </c>
      <c r="G31" s="280"/>
    </row>
    <row r="32" spans="1:7">
      <c r="A32" s="279" t="s">
        <v>264</v>
      </c>
      <c r="B32" s="1" t="s">
        <v>46</v>
      </c>
      <c r="C32" s="1"/>
      <c r="D32" s="265">
        <v>18</v>
      </c>
      <c r="E32" s="1" t="s">
        <v>287</v>
      </c>
      <c r="F32" s="1" t="s">
        <v>103</v>
      </c>
      <c r="G32" s="280"/>
    </row>
    <row r="33" spans="1:7">
      <c r="A33" s="279"/>
      <c r="B33" s="1"/>
      <c r="C33" s="1"/>
      <c r="D33" s="265"/>
      <c r="E33" s="1"/>
      <c r="F33" s="1"/>
      <c r="G33" s="280"/>
    </row>
    <row r="34" spans="1:7">
      <c r="A34" s="279"/>
      <c r="B34" s="1"/>
      <c r="C34" s="1"/>
      <c r="D34" s="265"/>
      <c r="E34" s="1"/>
      <c r="F34" s="1"/>
      <c r="G34" s="280"/>
    </row>
    <row r="35" spans="1:7">
      <c r="A35" s="279"/>
      <c r="B35" s="1"/>
      <c r="C35" s="1"/>
      <c r="D35" s="265"/>
      <c r="E35" s="1"/>
      <c r="F35" s="1"/>
      <c r="G35" s="280"/>
    </row>
    <row r="36" spans="1:7">
      <c r="A36" s="279"/>
      <c r="B36" s="1"/>
      <c r="C36" s="1"/>
      <c r="D36" s="265"/>
      <c r="E36" s="1"/>
      <c r="F36" s="1"/>
      <c r="G36" s="280"/>
    </row>
    <row r="37" spans="1:7">
      <c r="A37" s="279"/>
      <c r="B37" s="1"/>
      <c r="C37" s="1"/>
      <c r="D37" s="265"/>
      <c r="E37" s="1"/>
      <c r="F37" s="1"/>
      <c r="G37" s="280"/>
    </row>
    <row r="38" spans="1:7">
      <c r="A38" s="279"/>
      <c r="B38" s="1"/>
      <c r="C38" s="1"/>
      <c r="D38" s="265"/>
      <c r="E38" s="1"/>
      <c r="F38" s="1"/>
      <c r="G38" s="280"/>
    </row>
    <row r="39" spans="1:7">
      <c r="A39" s="279"/>
      <c r="B39" s="1"/>
      <c r="C39" s="1"/>
      <c r="D39" s="265"/>
      <c r="E39" s="1"/>
      <c r="F39" s="1"/>
      <c r="G39" s="280"/>
    </row>
    <row r="40" spans="1:7">
      <c r="A40" s="279"/>
      <c r="B40" s="1"/>
      <c r="C40" s="1"/>
      <c r="D40" s="265"/>
      <c r="E40" s="1"/>
      <c r="F40" s="1"/>
      <c r="G40" s="280"/>
    </row>
    <row r="41" spans="1:7">
      <c r="A41" s="279"/>
      <c r="B41" s="1"/>
      <c r="C41" s="1"/>
      <c r="D41" s="265"/>
      <c r="E41" s="1"/>
      <c r="F41" s="1"/>
      <c r="G41" s="280"/>
    </row>
    <row r="42" spans="1:7">
      <c r="A42" s="279"/>
      <c r="B42" s="1"/>
      <c r="C42" s="1"/>
      <c r="D42" s="265"/>
      <c r="E42" s="1"/>
      <c r="F42" s="1"/>
      <c r="G42" s="280"/>
    </row>
    <row r="43" spans="1:7">
      <c r="A43" s="279"/>
      <c r="B43" s="1"/>
      <c r="C43" s="1"/>
      <c r="D43" s="265"/>
      <c r="E43" s="1"/>
      <c r="F43" s="1"/>
      <c r="G43" s="280"/>
    </row>
    <row r="44" spans="1:7" ht="13.5" thickBot="1">
      <c r="A44" s="281"/>
      <c r="B44" s="282"/>
      <c r="C44" s="282"/>
      <c r="D44" s="283"/>
      <c r="E44" s="282"/>
      <c r="F44" s="282"/>
      <c r="G44" s="284"/>
    </row>
    <row r="45" spans="1:7" ht="13.5" thickBot="1">
      <c r="D45" s="285">
        <f>SUM(D26:D44)</f>
        <v>126</v>
      </c>
    </row>
  </sheetData>
  <autoFilter ref="A25:G34">
    <sortState ref="A26:G34">
      <sortCondition ref="B25:B34"/>
    </sortState>
  </autoFilter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B6" sqref="B6"/>
    </sheetView>
  </sheetViews>
  <sheetFormatPr baseColWidth="10" defaultRowHeight="12.75"/>
  <cols>
    <col min="1" max="1" width="6.28515625" customWidth="1"/>
    <col min="2" max="2" width="18.42578125" customWidth="1"/>
    <col min="3" max="3" width="15.28515625" customWidth="1"/>
  </cols>
  <sheetData>
    <row r="1" spans="1:7" s="12" customFormat="1">
      <c r="A1" s="289" t="s">
        <v>297</v>
      </c>
      <c r="B1" s="290" t="s">
        <v>298</v>
      </c>
      <c r="C1" s="290" t="s">
        <v>303</v>
      </c>
      <c r="D1" s="291" t="s">
        <v>300</v>
      </c>
      <c r="E1" s="290" t="s">
        <v>301</v>
      </c>
      <c r="F1" s="290" t="s">
        <v>304</v>
      </c>
      <c r="G1" s="292" t="s">
        <v>302</v>
      </c>
    </row>
    <row r="2" spans="1:7">
      <c r="A2" s="279" t="s">
        <v>261</v>
      </c>
      <c r="B2" s="1" t="s">
        <v>46</v>
      </c>
      <c r="C2" s="1"/>
      <c r="D2" s="265">
        <v>9</v>
      </c>
      <c r="E2" s="1" t="s">
        <v>292</v>
      </c>
      <c r="F2" s="1"/>
      <c r="G2" s="280" t="s">
        <v>293</v>
      </c>
    </row>
    <row r="4" spans="1:7">
      <c r="A4" s="279"/>
      <c r="B4" s="1"/>
      <c r="C4" s="1"/>
      <c r="D4" s="265"/>
      <c r="E4" s="1"/>
      <c r="F4" s="1"/>
      <c r="G4" s="280"/>
    </row>
    <row r="6" spans="1:7">
      <c r="A6" s="279"/>
      <c r="B6" s="1"/>
      <c r="C6" s="1"/>
      <c r="D6" s="1"/>
      <c r="E6" s="1"/>
      <c r="F6" s="1"/>
      <c r="G6" s="280"/>
    </row>
    <row r="7" spans="1:7">
      <c r="A7" s="279"/>
      <c r="B7" s="1"/>
      <c r="C7" s="1"/>
      <c r="D7" s="1"/>
      <c r="E7" s="1"/>
      <c r="F7" s="1"/>
      <c r="G7" s="280"/>
    </row>
    <row r="8" spans="1:7" ht="13.5" thickBot="1">
      <c r="A8" s="281"/>
      <c r="B8" s="282"/>
      <c r="C8" s="282"/>
      <c r="D8" s="282"/>
      <c r="E8" s="282"/>
      <c r="F8" s="282"/>
      <c r="G8" s="284"/>
    </row>
    <row r="9" spans="1:7" ht="13.5" thickBot="1">
      <c r="D9" s="285">
        <f>SUM(D2:D8)</f>
        <v>9</v>
      </c>
    </row>
    <row r="23" spans="1:8" ht="13.5" thickBot="1"/>
    <row r="24" spans="1:8" s="12" customFormat="1">
      <c r="A24" s="289" t="s">
        <v>297</v>
      </c>
      <c r="B24" s="290" t="s">
        <v>298</v>
      </c>
      <c r="C24" s="290" t="s">
        <v>303</v>
      </c>
      <c r="D24" s="291" t="s">
        <v>300</v>
      </c>
      <c r="E24" s="290" t="s">
        <v>301</v>
      </c>
      <c r="F24" s="290" t="s">
        <v>304</v>
      </c>
      <c r="G24" s="292" t="s">
        <v>302</v>
      </c>
    </row>
    <row r="25" spans="1:8">
      <c r="A25" s="279" t="s">
        <v>261</v>
      </c>
      <c r="B25" s="1" t="s">
        <v>46</v>
      </c>
      <c r="C25" s="1" t="s">
        <v>46</v>
      </c>
      <c r="D25" s="265">
        <v>18</v>
      </c>
      <c r="E25" s="1" t="s">
        <v>292</v>
      </c>
      <c r="F25" s="1" t="s">
        <v>103</v>
      </c>
      <c r="G25" s="280"/>
    </row>
    <row r="26" spans="1:8">
      <c r="A26" s="279" t="s">
        <v>261</v>
      </c>
      <c r="B26" s="1" t="s">
        <v>46</v>
      </c>
      <c r="C26" s="1" t="s">
        <v>46</v>
      </c>
      <c r="D26" s="265">
        <v>18</v>
      </c>
      <c r="E26" s="1" t="s">
        <v>292</v>
      </c>
      <c r="F26" s="1" t="s">
        <v>318</v>
      </c>
      <c r="G26" s="280"/>
    </row>
    <row r="27" spans="1:8">
      <c r="A27" s="279" t="s">
        <v>317</v>
      </c>
      <c r="B27" s="1" t="s">
        <v>46</v>
      </c>
      <c r="C27" s="1"/>
      <c r="D27" s="265">
        <v>18</v>
      </c>
      <c r="E27" s="1" t="s">
        <v>292</v>
      </c>
      <c r="F27" s="1" t="s">
        <v>103</v>
      </c>
      <c r="G27" s="280"/>
      <c r="H27" s="296"/>
    </row>
    <row r="28" spans="1:8">
      <c r="A28" s="279" t="s">
        <v>261</v>
      </c>
      <c r="B28" s="1" t="s">
        <v>46</v>
      </c>
      <c r="C28" s="1"/>
      <c r="D28" s="265">
        <v>18</v>
      </c>
      <c r="E28" s="1" t="s">
        <v>292</v>
      </c>
      <c r="F28" s="1" t="s">
        <v>103</v>
      </c>
      <c r="G28" s="280" t="s">
        <v>262</v>
      </c>
    </row>
    <row r="29" spans="1:8">
      <c r="A29" s="279" t="s">
        <v>261</v>
      </c>
      <c r="B29" s="1" t="s">
        <v>46</v>
      </c>
      <c r="C29" s="1"/>
      <c r="D29" s="265">
        <v>18</v>
      </c>
      <c r="E29" s="1" t="s">
        <v>292</v>
      </c>
      <c r="F29" s="1" t="s">
        <v>103</v>
      </c>
      <c r="G29" s="280" t="s">
        <v>262</v>
      </c>
    </row>
    <row r="30" spans="1:8">
      <c r="A30" s="279" t="s">
        <v>342</v>
      </c>
      <c r="B30" s="1" t="s">
        <v>46</v>
      </c>
      <c r="C30" s="1"/>
      <c r="D30" s="265">
        <v>18</v>
      </c>
      <c r="E30" s="1" t="s">
        <v>292</v>
      </c>
      <c r="F30" s="1" t="s">
        <v>103</v>
      </c>
      <c r="G30" s="280"/>
    </row>
    <row r="31" spans="1:8">
      <c r="A31" s="279" t="s">
        <v>342</v>
      </c>
      <c r="B31" s="1" t="s">
        <v>46</v>
      </c>
      <c r="C31" s="1"/>
      <c r="D31" s="265">
        <v>18</v>
      </c>
      <c r="E31" s="1" t="s">
        <v>292</v>
      </c>
      <c r="F31" s="1" t="s">
        <v>103</v>
      </c>
      <c r="G31" s="280"/>
    </row>
    <row r="32" spans="1:8">
      <c r="A32" s="279"/>
      <c r="B32" s="1"/>
      <c r="C32" s="1"/>
      <c r="D32" s="1"/>
      <c r="E32" s="1"/>
      <c r="F32" s="1"/>
      <c r="G32" s="280"/>
    </row>
    <row r="33" spans="1:7">
      <c r="A33" s="279"/>
      <c r="B33" s="1"/>
      <c r="C33" s="1"/>
      <c r="D33" s="1"/>
      <c r="E33" s="1"/>
      <c r="F33" s="1"/>
      <c r="G33" s="280"/>
    </row>
    <row r="34" spans="1:7">
      <c r="A34" s="279"/>
      <c r="B34" s="1"/>
      <c r="C34" s="1"/>
      <c r="D34" s="1"/>
      <c r="E34" s="1"/>
      <c r="F34" s="1"/>
      <c r="G34" s="280"/>
    </row>
    <row r="35" spans="1:7">
      <c r="A35" s="279"/>
      <c r="B35" s="1"/>
      <c r="C35" s="1"/>
      <c r="D35" s="1"/>
      <c r="E35" s="1"/>
      <c r="F35" s="1"/>
      <c r="G35" s="280"/>
    </row>
    <row r="36" spans="1:7">
      <c r="A36" s="279"/>
      <c r="B36" s="1"/>
      <c r="C36" s="1"/>
      <c r="D36" s="1"/>
      <c r="E36" s="1"/>
      <c r="F36" s="1"/>
      <c r="G36" s="280"/>
    </row>
    <row r="37" spans="1:7">
      <c r="A37" s="279"/>
      <c r="B37" s="1"/>
      <c r="C37" s="1"/>
      <c r="D37" s="1"/>
      <c r="E37" s="1"/>
      <c r="F37" s="1"/>
      <c r="G37" s="280"/>
    </row>
    <row r="38" spans="1:7">
      <c r="A38" s="279"/>
      <c r="B38" s="1"/>
      <c r="C38" s="1"/>
      <c r="D38" s="1"/>
      <c r="E38" s="1"/>
      <c r="F38" s="1"/>
      <c r="G38" s="280"/>
    </row>
    <row r="39" spans="1:7">
      <c r="A39" s="279"/>
      <c r="B39" s="1"/>
      <c r="C39" s="1"/>
      <c r="D39" s="1"/>
      <c r="E39" s="1"/>
      <c r="F39" s="1"/>
      <c r="G39" s="280"/>
    </row>
    <row r="40" spans="1:7">
      <c r="A40" s="279"/>
      <c r="B40" s="1"/>
      <c r="C40" s="1"/>
      <c r="D40" s="1"/>
      <c r="E40" s="1"/>
      <c r="F40" s="1"/>
      <c r="G40" s="280"/>
    </row>
    <row r="41" spans="1:7">
      <c r="A41" s="279"/>
      <c r="B41" s="1"/>
      <c r="C41" s="1"/>
      <c r="D41" s="1"/>
      <c r="E41" s="1"/>
      <c r="F41" s="1"/>
      <c r="G41" s="280"/>
    </row>
    <row r="42" spans="1:7">
      <c r="A42" s="279"/>
      <c r="B42" s="1"/>
      <c r="C42" s="1"/>
      <c r="D42" s="1"/>
      <c r="E42" s="1"/>
      <c r="F42" s="1"/>
      <c r="G42" s="280"/>
    </row>
    <row r="43" spans="1:7" ht="13.5" thickBot="1">
      <c r="A43" s="281"/>
      <c r="B43" s="282"/>
      <c r="C43" s="282"/>
      <c r="D43" s="282"/>
      <c r="E43" s="282"/>
      <c r="F43" s="282"/>
      <c r="G43" s="284"/>
    </row>
    <row r="44" spans="1:7" ht="13.5" thickBot="1">
      <c r="D44" s="285">
        <f>SUM(D25:D43)</f>
        <v>126</v>
      </c>
    </row>
  </sheetData>
  <autoFilter ref="B24:G28">
    <sortState ref="B26:G29">
      <sortCondition ref="B25:B29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B30" sqref="B30"/>
    </sheetView>
  </sheetViews>
  <sheetFormatPr baseColWidth="10" defaultRowHeight="12.75"/>
  <sheetData>
    <row r="1" spans="1:7">
      <c r="A1" s="276" t="s">
        <v>321</v>
      </c>
    </row>
    <row r="2" spans="1:7">
      <c r="A2" s="266"/>
      <c r="B2" s="267" t="s">
        <v>40</v>
      </c>
      <c r="C2" s="267"/>
      <c r="D2" s="268" t="s">
        <v>41</v>
      </c>
      <c r="E2" s="268"/>
      <c r="F2" s="209" t="s">
        <v>124</v>
      </c>
      <c r="G2" s="297"/>
    </row>
    <row r="3" spans="1:7">
      <c r="A3" s="269" t="s">
        <v>133</v>
      </c>
      <c r="B3" s="270"/>
      <c r="C3" s="270"/>
      <c r="D3" s="270"/>
      <c r="E3" s="270"/>
      <c r="F3" s="270">
        <f>B3+D3</f>
        <v>0</v>
      </c>
      <c r="G3" s="297"/>
    </row>
    <row r="4" spans="1:7">
      <c r="A4" s="271" t="s">
        <v>43</v>
      </c>
      <c r="B4" s="272"/>
      <c r="C4" s="297" t="e">
        <f>B4/B6</f>
        <v>#DIV/0!</v>
      </c>
      <c r="D4" s="273"/>
      <c r="E4" s="297" t="e">
        <f>D4/D6</f>
        <v>#DIV/0!</v>
      </c>
      <c r="F4" s="209">
        <f>B4+D4</f>
        <v>0</v>
      </c>
      <c r="G4" s="297" t="e">
        <f>F4/F6</f>
        <v>#DIV/0!</v>
      </c>
    </row>
    <row r="5" spans="1:7">
      <c r="A5" s="274" t="s">
        <v>44</v>
      </c>
      <c r="B5" s="275"/>
      <c r="C5" s="297" t="e">
        <f>B5/B6</f>
        <v>#DIV/0!</v>
      </c>
      <c r="D5" s="273"/>
      <c r="E5" s="297" t="e">
        <f>D5/D6</f>
        <v>#DIV/0!</v>
      </c>
      <c r="F5" s="209">
        <f>B5+D5</f>
        <v>0</v>
      </c>
      <c r="G5" s="297" t="e">
        <f>F5/F6</f>
        <v>#DIV/0!</v>
      </c>
    </row>
    <row r="6" spans="1:7">
      <c r="A6" s="171" t="s">
        <v>170</v>
      </c>
      <c r="B6" s="171">
        <f>SUM(B4:B5)</f>
        <v>0</v>
      </c>
      <c r="C6" s="297"/>
      <c r="D6" s="171">
        <f>SUM(D4:D5)</f>
        <v>0</v>
      </c>
      <c r="E6" s="297"/>
      <c r="F6" s="38">
        <f>B6+D6</f>
        <v>0</v>
      </c>
      <c r="G6" s="297"/>
    </row>
    <row r="7" spans="1:7">
      <c r="C7" s="297"/>
      <c r="E7" s="297"/>
      <c r="G7" s="297"/>
    </row>
    <row r="8" spans="1:7">
      <c r="A8" s="276" t="s">
        <v>320</v>
      </c>
      <c r="C8" s="297"/>
      <c r="E8" s="297"/>
      <c r="G8" s="297"/>
    </row>
    <row r="9" spans="1:7">
      <c r="A9" s="266"/>
      <c r="B9" s="267" t="s">
        <v>40</v>
      </c>
      <c r="C9" s="297"/>
      <c r="D9" s="268" t="s">
        <v>41</v>
      </c>
      <c r="E9" s="297"/>
      <c r="F9" s="209" t="s">
        <v>124</v>
      </c>
      <c r="G9" s="297"/>
    </row>
    <row r="10" spans="1:7">
      <c r="A10" s="269" t="s">
        <v>133</v>
      </c>
      <c r="B10" s="270"/>
      <c r="C10" s="297"/>
      <c r="D10" s="270"/>
      <c r="E10" s="297"/>
      <c r="F10" s="270">
        <f>B10+D10</f>
        <v>0</v>
      </c>
      <c r="G10" s="297"/>
    </row>
    <row r="11" spans="1:7">
      <c r="A11" s="271" t="s">
        <v>43</v>
      </c>
      <c r="B11" s="272"/>
      <c r="C11" s="297" t="e">
        <f>B11/B13</f>
        <v>#DIV/0!</v>
      </c>
      <c r="D11" s="273"/>
      <c r="E11" s="297" t="e">
        <f>D11/D13</f>
        <v>#DIV/0!</v>
      </c>
      <c r="F11" s="209">
        <f>B11+D11</f>
        <v>0</v>
      </c>
      <c r="G11" s="297" t="e">
        <f>F11/F13</f>
        <v>#DIV/0!</v>
      </c>
    </row>
    <row r="12" spans="1:7">
      <c r="A12" s="274" t="s">
        <v>44</v>
      </c>
      <c r="B12" s="275"/>
      <c r="C12" s="297" t="e">
        <f>B12/B13</f>
        <v>#DIV/0!</v>
      </c>
      <c r="D12" s="273"/>
      <c r="E12" s="297" t="e">
        <f>D12/D13</f>
        <v>#DIV/0!</v>
      </c>
      <c r="F12" s="209">
        <f>B12+D12</f>
        <v>0</v>
      </c>
      <c r="G12" s="297" t="e">
        <f>F12/F13</f>
        <v>#DIV/0!</v>
      </c>
    </row>
    <row r="13" spans="1:7">
      <c r="A13" s="171" t="s">
        <v>170</v>
      </c>
      <c r="B13" s="171">
        <f>SUM(B11:B12)</f>
        <v>0</v>
      </c>
      <c r="C13" s="297"/>
      <c r="D13" s="171">
        <f>SUM(D11:D12)</f>
        <v>0</v>
      </c>
      <c r="E13" s="297"/>
      <c r="F13" s="38">
        <f>B13+D13</f>
        <v>0</v>
      </c>
      <c r="G13" s="297"/>
    </row>
    <row r="16" spans="1:7">
      <c r="A16" s="276" t="s">
        <v>359</v>
      </c>
    </row>
    <row r="17" spans="1:7">
      <c r="A17" s="266"/>
      <c r="B17" s="267" t="s">
        <v>40</v>
      </c>
      <c r="C17" s="297"/>
      <c r="D17" s="268" t="s">
        <v>41</v>
      </c>
      <c r="E17" s="297"/>
      <c r="F17" s="209" t="s">
        <v>124</v>
      </c>
      <c r="G17" s="297"/>
    </row>
    <row r="18" spans="1:7">
      <c r="A18" s="269" t="s">
        <v>133</v>
      </c>
      <c r="B18" s="270"/>
      <c r="C18" s="297"/>
      <c r="D18" s="270"/>
      <c r="E18" s="297"/>
      <c r="F18" s="270">
        <f>B18+D18</f>
        <v>0</v>
      </c>
      <c r="G18" s="297"/>
    </row>
    <row r="19" spans="1:7">
      <c r="A19" s="271" t="s">
        <v>43</v>
      </c>
      <c r="B19" s="272"/>
      <c r="C19" s="297" t="e">
        <f>B19/B21</f>
        <v>#DIV/0!</v>
      </c>
      <c r="D19" s="273"/>
      <c r="E19" s="297" t="e">
        <f>D19/D21</f>
        <v>#DIV/0!</v>
      </c>
      <c r="F19" s="209">
        <f>B19+D19</f>
        <v>0</v>
      </c>
      <c r="G19" s="297" t="e">
        <f>F19/F21</f>
        <v>#DIV/0!</v>
      </c>
    </row>
    <row r="20" spans="1:7">
      <c r="A20" s="274" t="s">
        <v>44</v>
      </c>
      <c r="B20" s="275"/>
      <c r="C20" s="297" t="e">
        <f>B20/B21</f>
        <v>#DIV/0!</v>
      </c>
      <c r="D20" s="273"/>
      <c r="E20" s="297" t="e">
        <f>D20/D21</f>
        <v>#DIV/0!</v>
      </c>
      <c r="F20" s="209">
        <f>B20+D20</f>
        <v>0</v>
      </c>
      <c r="G20" s="297" t="e">
        <f>F20/F21</f>
        <v>#DIV/0!</v>
      </c>
    </row>
    <row r="21" spans="1:7">
      <c r="A21" s="171" t="s">
        <v>170</v>
      </c>
      <c r="B21" s="171">
        <f>SUM(B19:B20)</f>
        <v>0</v>
      </c>
      <c r="C21" s="297"/>
      <c r="D21" s="171">
        <f>SUM(D19:D20)</f>
        <v>0</v>
      </c>
      <c r="E21" s="297"/>
      <c r="F21" s="38">
        <f>B21+D21</f>
        <v>0</v>
      </c>
      <c r="G21" s="297"/>
    </row>
    <row r="23" spans="1:7">
      <c r="A23" t="s">
        <v>363</v>
      </c>
    </row>
    <row r="25" spans="1:7">
      <c r="A25" s="266"/>
      <c r="B25" s="267" t="s">
        <v>40</v>
      </c>
      <c r="C25" s="297"/>
      <c r="D25" s="268" t="s">
        <v>41</v>
      </c>
      <c r="E25" s="297"/>
      <c r="F25" s="209" t="s">
        <v>124</v>
      </c>
      <c r="G25" s="297"/>
    </row>
    <row r="26" spans="1:7">
      <c r="A26" s="269" t="s">
        <v>133</v>
      </c>
      <c r="B26" s="270"/>
      <c r="C26" s="297"/>
      <c r="D26" s="270"/>
      <c r="E26" s="297"/>
      <c r="F26" s="270">
        <f>B26+D26</f>
        <v>0</v>
      </c>
      <c r="G26" s="297"/>
    </row>
    <row r="27" spans="1:7">
      <c r="A27" s="271" t="s">
        <v>43</v>
      </c>
      <c r="B27" s="1726"/>
      <c r="C27" s="297" t="e">
        <f>B27/B290B29</f>
        <v>#NAME?</v>
      </c>
      <c r="D27" s="273"/>
      <c r="E27" s="297" t="e">
        <f>D27/D29</f>
        <v>#DIV/0!</v>
      </c>
      <c r="F27" s="1583">
        <f>B27+D27</f>
        <v>0</v>
      </c>
      <c r="G27" s="297" t="e">
        <f>F27/F29</f>
        <v>#DIV/0!</v>
      </c>
    </row>
    <row r="28" spans="1:7">
      <c r="A28" s="274" t="s">
        <v>44</v>
      </c>
      <c r="B28" s="1727"/>
      <c r="C28" s="297" t="e">
        <f>B28/B29</f>
        <v>#DIV/0!</v>
      </c>
      <c r="D28" s="273"/>
      <c r="E28" s="297" t="e">
        <f>D28/D29</f>
        <v>#DIV/0!</v>
      </c>
      <c r="F28" s="1583">
        <f>B28+D28</f>
        <v>0</v>
      </c>
      <c r="G28" s="297" t="e">
        <f>F28/F29</f>
        <v>#DIV/0!</v>
      </c>
    </row>
    <row r="29" spans="1:7">
      <c r="A29" s="171" t="s">
        <v>170</v>
      </c>
      <c r="B29" s="1728">
        <f>SUM(B27:B28)</f>
        <v>0</v>
      </c>
      <c r="C29" s="297"/>
      <c r="D29" s="171">
        <f>SUM(D27:D28)</f>
        <v>0</v>
      </c>
      <c r="E29" s="297"/>
      <c r="F29" s="38">
        <f>B29+D29</f>
        <v>0</v>
      </c>
      <c r="G29" s="297"/>
    </row>
  </sheetData>
  <pageMargins left="0.7" right="0.7" top="0.75" bottom="0.75" header="0.3" footer="0.3"/>
  <pageSetup paperSize="9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B1" workbookViewId="0">
      <selection activeCell="G11" sqref="G11"/>
    </sheetView>
  </sheetViews>
  <sheetFormatPr baseColWidth="10" defaultRowHeight="12.75"/>
  <cols>
    <col min="1" max="1" width="6.28515625" customWidth="1"/>
    <col min="2" max="2" width="18.42578125" customWidth="1"/>
    <col min="3" max="3" width="15.28515625" customWidth="1"/>
    <col min="4" max="4" width="11.42578125" style="208" customWidth="1"/>
    <col min="5" max="5" width="17.140625" customWidth="1"/>
    <col min="6" max="6" width="22.28515625" customWidth="1"/>
    <col min="7" max="7" width="14.85546875" customWidth="1"/>
  </cols>
  <sheetData>
    <row r="1" spans="1:7" s="12" customFormat="1">
      <c r="A1" s="289" t="s">
        <v>297</v>
      </c>
      <c r="B1" s="290" t="s">
        <v>298</v>
      </c>
      <c r="C1" s="290" t="s">
        <v>303</v>
      </c>
      <c r="D1" s="291" t="s">
        <v>300</v>
      </c>
      <c r="E1" s="290" t="s">
        <v>301</v>
      </c>
      <c r="F1" s="290"/>
      <c r="G1" s="292" t="s">
        <v>302</v>
      </c>
    </row>
    <row r="2" spans="1:7">
      <c r="A2" s="279" t="s">
        <v>261</v>
      </c>
      <c r="B2" s="1" t="s">
        <v>46</v>
      </c>
      <c r="C2" s="1"/>
      <c r="D2" s="265">
        <v>14.4</v>
      </c>
      <c r="E2" s="1" t="s">
        <v>294</v>
      </c>
      <c r="F2" s="1"/>
      <c r="G2" s="280"/>
    </row>
    <row r="3" spans="1:7">
      <c r="A3" s="279" t="s">
        <v>261</v>
      </c>
      <c r="B3" s="1556" t="s">
        <v>46</v>
      </c>
      <c r="C3" s="1556"/>
      <c r="D3" s="1557">
        <v>14.4</v>
      </c>
      <c r="E3" s="1556" t="s">
        <v>294</v>
      </c>
      <c r="F3" s="1556"/>
      <c r="G3" s="1558"/>
    </row>
    <row r="4" spans="1:7">
      <c r="A4" s="279" t="s">
        <v>261</v>
      </c>
      <c r="B4" s="1" t="s">
        <v>46</v>
      </c>
      <c r="C4" s="1"/>
      <c r="D4" s="265">
        <v>9</v>
      </c>
      <c r="E4" s="1" t="s">
        <v>294</v>
      </c>
      <c r="F4" s="1"/>
      <c r="G4" s="280"/>
    </row>
    <row r="6" spans="1:7">
      <c r="A6" s="279"/>
      <c r="B6" s="1"/>
      <c r="C6" s="1"/>
      <c r="D6" s="265"/>
      <c r="E6" s="1"/>
      <c r="F6" s="1"/>
      <c r="G6" s="280"/>
    </row>
    <row r="7" spans="1:7">
      <c r="A7" s="279"/>
      <c r="B7" s="1"/>
      <c r="C7" s="1"/>
      <c r="D7" s="265"/>
      <c r="E7" s="1"/>
      <c r="F7" s="1"/>
      <c r="G7" s="280"/>
    </row>
    <row r="8" spans="1:7">
      <c r="A8" s="279"/>
      <c r="B8" s="1"/>
      <c r="C8" s="1"/>
      <c r="D8" s="265"/>
      <c r="E8" s="1"/>
      <c r="F8" s="1"/>
      <c r="G8" s="280"/>
    </row>
    <row r="9" spans="1:7" ht="13.5" thickBot="1">
      <c r="A9" s="281"/>
      <c r="B9" s="282"/>
      <c r="C9" s="282"/>
      <c r="D9" s="283"/>
      <c r="E9" s="282"/>
      <c r="F9" s="282"/>
      <c r="G9" s="284"/>
    </row>
    <row r="10" spans="1:7" ht="13.5" thickBot="1">
      <c r="D10" s="285">
        <f>SUM(D2:D9)</f>
        <v>37.799999999999997</v>
      </c>
    </row>
    <row r="24" spans="1:7" ht="13.5" thickBot="1"/>
    <row r="25" spans="1:7" s="12" customFormat="1">
      <c r="A25" s="289" t="s">
        <v>297</v>
      </c>
      <c r="B25" s="290" t="s">
        <v>298</v>
      </c>
      <c r="C25" s="290" t="s">
        <v>303</v>
      </c>
      <c r="D25" s="291" t="s">
        <v>300</v>
      </c>
      <c r="E25" s="290" t="s">
        <v>301</v>
      </c>
      <c r="F25" s="290"/>
      <c r="G25" s="292" t="s">
        <v>302</v>
      </c>
    </row>
    <row r="26" spans="1:7">
      <c r="A26" s="279" t="s">
        <v>261</v>
      </c>
      <c r="B26" s="1" t="s">
        <v>46</v>
      </c>
      <c r="C26" s="1"/>
      <c r="D26" s="265">
        <v>18</v>
      </c>
      <c r="E26" s="1" t="s">
        <v>294</v>
      </c>
      <c r="F26" s="1"/>
      <c r="G26" s="280"/>
    </row>
    <row r="27" spans="1:7">
      <c r="B27" s="137" t="s">
        <v>46</v>
      </c>
      <c r="C27" s="137"/>
      <c r="D27" s="278">
        <v>18</v>
      </c>
      <c r="E27" s="137" t="s">
        <v>294</v>
      </c>
      <c r="F27" s="137"/>
      <c r="G27" s="137"/>
    </row>
    <row r="28" spans="1:7">
      <c r="A28" s="279" t="s">
        <v>261</v>
      </c>
      <c r="B28" s="1" t="s">
        <v>46</v>
      </c>
      <c r="C28" s="1"/>
      <c r="D28" s="265">
        <v>18</v>
      </c>
      <c r="E28" s="1" t="s">
        <v>294</v>
      </c>
      <c r="F28" s="1"/>
      <c r="G28" s="280"/>
    </row>
    <row r="29" spans="1:7">
      <c r="A29" s="279" t="s">
        <v>261</v>
      </c>
      <c r="B29" s="277" t="s">
        <v>46</v>
      </c>
      <c r="C29" s="277"/>
      <c r="D29" s="265">
        <v>18</v>
      </c>
      <c r="E29" s="1" t="s">
        <v>294</v>
      </c>
      <c r="F29" s="1"/>
      <c r="G29" s="280"/>
    </row>
    <row r="30" spans="1:7">
      <c r="A30" s="279" t="s">
        <v>261</v>
      </c>
      <c r="B30" s="1" t="s">
        <v>46</v>
      </c>
      <c r="C30" s="1"/>
      <c r="D30" s="265">
        <v>18</v>
      </c>
      <c r="E30" s="1" t="s">
        <v>294</v>
      </c>
      <c r="F30" s="1"/>
      <c r="G30" s="280"/>
    </row>
    <row r="31" spans="1:7">
      <c r="A31" s="279" t="s">
        <v>261</v>
      </c>
      <c r="B31" s="1"/>
      <c r="C31" s="1"/>
      <c r="D31" s="265"/>
      <c r="E31" s="1"/>
      <c r="F31" s="1"/>
      <c r="G31" s="280"/>
    </row>
    <row r="32" spans="1:7">
      <c r="A32" s="279"/>
      <c r="B32" s="1"/>
      <c r="C32" s="1"/>
      <c r="D32" s="265"/>
      <c r="E32" s="1"/>
      <c r="F32" s="1"/>
      <c r="G32" s="280"/>
    </row>
    <row r="33" spans="1:7">
      <c r="A33" s="279"/>
      <c r="B33" s="1"/>
      <c r="C33" s="1"/>
      <c r="D33" s="265"/>
      <c r="E33" s="1"/>
      <c r="F33" s="1"/>
      <c r="G33" s="280"/>
    </row>
    <row r="34" spans="1:7">
      <c r="A34" s="279"/>
      <c r="B34" s="1"/>
      <c r="C34" s="1"/>
      <c r="D34" s="265"/>
      <c r="E34" s="1"/>
      <c r="F34" s="1"/>
      <c r="G34" s="280"/>
    </row>
    <row r="35" spans="1:7">
      <c r="A35" s="279"/>
      <c r="B35" s="1"/>
      <c r="C35" s="1"/>
      <c r="D35" s="265"/>
      <c r="E35" s="1"/>
      <c r="F35" s="1"/>
      <c r="G35" s="280"/>
    </row>
    <row r="36" spans="1:7">
      <c r="A36" s="279"/>
      <c r="B36" s="1"/>
      <c r="C36" s="1"/>
      <c r="D36" s="265"/>
      <c r="E36" s="1"/>
      <c r="F36" s="1"/>
      <c r="G36" s="280"/>
    </row>
    <row r="37" spans="1:7">
      <c r="A37" s="279"/>
      <c r="B37" s="1"/>
      <c r="C37" s="1"/>
      <c r="D37" s="265"/>
      <c r="E37" s="1"/>
      <c r="F37" s="1"/>
      <c r="G37" s="280"/>
    </row>
    <row r="38" spans="1:7">
      <c r="A38" s="279"/>
      <c r="B38" s="1"/>
      <c r="C38" s="1"/>
      <c r="D38" s="265"/>
      <c r="E38" s="1"/>
      <c r="F38" s="1"/>
      <c r="G38" s="280"/>
    </row>
    <row r="39" spans="1:7">
      <c r="A39" s="279"/>
      <c r="B39" s="1"/>
      <c r="C39" s="1"/>
      <c r="D39" s="265"/>
      <c r="E39" s="1"/>
      <c r="F39" s="1"/>
      <c r="G39" s="280"/>
    </row>
    <row r="40" spans="1:7">
      <c r="A40" s="279"/>
      <c r="B40" s="1"/>
      <c r="C40" s="1"/>
      <c r="D40" s="265"/>
      <c r="E40" s="1"/>
      <c r="F40" s="1"/>
      <c r="G40" s="280"/>
    </row>
    <row r="41" spans="1:7">
      <c r="A41" s="279"/>
      <c r="B41" s="1"/>
      <c r="C41" s="1"/>
      <c r="D41" s="265"/>
      <c r="E41" s="1"/>
      <c r="F41" s="1"/>
      <c r="G41" s="280"/>
    </row>
    <row r="42" spans="1:7">
      <c r="A42" s="279"/>
      <c r="B42" s="1"/>
      <c r="C42" s="1"/>
      <c r="D42" s="265"/>
      <c r="E42" s="1"/>
      <c r="F42" s="1"/>
      <c r="G42" s="280"/>
    </row>
    <row r="43" spans="1:7">
      <c r="A43" s="279"/>
      <c r="B43" s="1"/>
      <c r="C43" s="1"/>
      <c r="D43" s="265"/>
      <c r="E43" s="1"/>
      <c r="F43" s="1"/>
      <c r="G43" s="280"/>
    </row>
    <row r="44" spans="1:7" ht="13.5" thickBot="1">
      <c r="A44" s="281"/>
      <c r="B44" s="282"/>
      <c r="C44" s="282"/>
      <c r="D44" s="283"/>
      <c r="E44" s="282"/>
      <c r="F44" s="282"/>
      <c r="G44" s="284"/>
    </row>
    <row r="45" spans="1:7" ht="13.5" thickBot="1">
      <c r="D45" s="285">
        <f>SUM(D26:D44)</f>
        <v>90</v>
      </c>
    </row>
  </sheetData>
  <autoFilter ref="B25:G32">
    <sortState ref="B26:G32">
      <sortCondition ref="B25:B32"/>
    </sortState>
  </autoFilter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F28" sqref="F28"/>
    </sheetView>
  </sheetViews>
  <sheetFormatPr baseColWidth="10" defaultRowHeight="12.75"/>
  <cols>
    <col min="1" max="1" width="6.28515625" customWidth="1"/>
    <col min="2" max="2" width="18.42578125" customWidth="1"/>
    <col min="3" max="3" width="15.28515625" customWidth="1"/>
    <col min="4" max="4" width="11.42578125" style="208" customWidth="1"/>
    <col min="5" max="5" width="22" customWidth="1"/>
    <col min="7" max="7" width="15.7109375" customWidth="1"/>
  </cols>
  <sheetData>
    <row r="1" spans="1:7" s="12" customFormat="1">
      <c r="A1" s="289" t="s">
        <v>297</v>
      </c>
      <c r="B1" s="290" t="s">
        <v>298</v>
      </c>
      <c r="C1" s="290" t="s">
        <v>303</v>
      </c>
      <c r="D1" s="291" t="s">
        <v>300</v>
      </c>
      <c r="E1" s="290" t="s">
        <v>301</v>
      </c>
      <c r="F1" s="290" t="s">
        <v>304</v>
      </c>
      <c r="G1" s="292" t="s">
        <v>302</v>
      </c>
    </row>
    <row r="2" spans="1:7">
      <c r="A2" s="279"/>
      <c r="B2" s="1"/>
      <c r="C2" s="1"/>
      <c r="D2" s="265"/>
      <c r="E2" s="1"/>
      <c r="F2" s="1"/>
      <c r="G2" s="280"/>
    </row>
    <row r="3" spans="1:7">
      <c r="A3" s="279"/>
      <c r="B3" s="1"/>
      <c r="C3" s="1"/>
      <c r="D3" s="265"/>
      <c r="E3" s="1"/>
      <c r="F3" s="1"/>
      <c r="G3" s="280"/>
    </row>
    <row r="4" spans="1:7">
      <c r="A4" s="279"/>
      <c r="B4" s="1"/>
      <c r="C4" s="1"/>
      <c r="D4" s="265"/>
      <c r="E4" s="1"/>
      <c r="F4" s="1"/>
      <c r="G4" s="280"/>
    </row>
    <row r="5" spans="1:7">
      <c r="A5" s="279"/>
      <c r="B5" s="1"/>
      <c r="C5" s="1"/>
      <c r="D5" s="265"/>
      <c r="E5" s="1"/>
      <c r="F5" s="1"/>
      <c r="G5" s="280"/>
    </row>
    <row r="6" spans="1:7">
      <c r="A6" s="279"/>
      <c r="B6" s="1"/>
      <c r="C6" s="1"/>
      <c r="D6" s="265"/>
      <c r="E6" s="1"/>
      <c r="F6" s="1"/>
      <c r="G6" s="280"/>
    </row>
    <row r="7" spans="1:7">
      <c r="A7" s="279"/>
      <c r="B7" s="1"/>
      <c r="C7" s="1"/>
      <c r="D7" s="265"/>
      <c r="E7" s="1"/>
      <c r="F7" s="1"/>
      <c r="G7" s="280"/>
    </row>
    <row r="8" spans="1:7">
      <c r="A8" s="279"/>
      <c r="B8" s="1"/>
      <c r="C8" s="1"/>
      <c r="D8" s="265"/>
      <c r="E8" s="1"/>
      <c r="F8" s="1"/>
      <c r="G8" s="280"/>
    </row>
    <row r="9" spans="1:7" ht="13.5" thickBot="1">
      <c r="A9" s="281"/>
      <c r="B9" s="282"/>
      <c r="C9" s="282"/>
      <c r="D9" s="283"/>
      <c r="E9" s="282"/>
      <c r="F9" s="282"/>
      <c r="G9" s="284"/>
    </row>
    <row r="10" spans="1:7" ht="13.5" thickBot="1">
      <c r="D10" s="285">
        <f>SUM(D2:D9)</f>
        <v>0</v>
      </c>
    </row>
    <row r="24" spans="1:7" ht="13.5" thickBot="1"/>
    <row r="25" spans="1:7" s="12" customFormat="1">
      <c r="A25" s="289" t="s">
        <v>297</v>
      </c>
      <c r="B25" s="290" t="s">
        <v>298</v>
      </c>
      <c r="C25" s="290" t="s">
        <v>303</v>
      </c>
      <c r="D25" s="291" t="s">
        <v>300</v>
      </c>
      <c r="E25" s="290" t="s">
        <v>301</v>
      </c>
      <c r="F25" s="290" t="s">
        <v>304</v>
      </c>
      <c r="G25" s="292" t="s">
        <v>302</v>
      </c>
    </row>
    <row r="26" spans="1:7">
      <c r="A26" s="279" t="s">
        <v>261</v>
      </c>
      <c r="B26" s="1" t="s">
        <v>46</v>
      </c>
      <c r="C26" s="1"/>
      <c r="D26" s="265">
        <v>18</v>
      </c>
      <c r="E26" s="1" t="s">
        <v>295</v>
      </c>
      <c r="F26" s="1" t="s">
        <v>103</v>
      </c>
      <c r="G26" s="280"/>
    </row>
    <row r="27" spans="1:7">
      <c r="A27" s="279" t="s">
        <v>261</v>
      </c>
      <c r="B27" s="1" t="s">
        <v>46</v>
      </c>
      <c r="C27" s="1"/>
      <c r="D27" s="265">
        <v>18</v>
      </c>
      <c r="E27" s="1" t="s">
        <v>295</v>
      </c>
      <c r="F27" s="1" t="s">
        <v>103</v>
      </c>
      <c r="G27" s="280"/>
    </row>
    <row r="28" spans="1:7" s="1560" customFormat="1">
      <c r="A28" s="1559" t="s">
        <v>261</v>
      </c>
      <c r="B28" s="1556" t="s">
        <v>46</v>
      </c>
      <c r="C28" s="1556"/>
      <c r="D28" s="1557">
        <v>18</v>
      </c>
      <c r="E28" s="1556" t="s">
        <v>295</v>
      </c>
      <c r="F28" s="1556" t="s">
        <v>319</v>
      </c>
      <c r="G28" s="1558"/>
    </row>
    <row r="29" spans="1:7">
      <c r="A29" s="279" t="s">
        <v>261</v>
      </c>
      <c r="B29" s="1" t="s">
        <v>46</v>
      </c>
      <c r="C29" s="1"/>
      <c r="D29" s="265">
        <v>18</v>
      </c>
      <c r="E29" s="1" t="s">
        <v>295</v>
      </c>
      <c r="F29" s="1" t="s">
        <v>103</v>
      </c>
      <c r="G29" s="280"/>
    </row>
    <row r="30" spans="1:7">
      <c r="A30" s="279" t="s">
        <v>264</v>
      </c>
      <c r="B30" s="1" t="s">
        <v>46</v>
      </c>
      <c r="C30" s="1"/>
      <c r="D30" s="265">
        <v>18</v>
      </c>
      <c r="E30" s="1" t="s">
        <v>295</v>
      </c>
      <c r="F30" s="277" t="s">
        <v>103</v>
      </c>
      <c r="G30" s="280"/>
    </row>
    <row r="31" spans="1:7">
      <c r="A31" s="279" t="s">
        <v>261</v>
      </c>
      <c r="B31" s="1" t="s">
        <v>46</v>
      </c>
      <c r="C31" s="1"/>
      <c r="D31" s="265">
        <v>18</v>
      </c>
      <c r="E31" s="1" t="s">
        <v>295</v>
      </c>
      <c r="F31" s="1" t="s">
        <v>103</v>
      </c>
      <c r="G31" s="280"/>
    </row>
    <row r="32" spans="1:7">
      <c r="A32" s="279" t="s">
        <v>261</v>
      </c>
      <c r="B32" s="1" t="s">
        <v>46</v>
      </c>
      <c r="C32" s="1"/>
      <c r="D32" s="265">
        <v>18</v>
      </c>
      <c r="E32" s="1" t="s">
        <v>295</v>
      </c>
      <c r="F32" s="277" t="s">
        <v>103</v>
      </c>
      <c r="G32" s="280"/>
    </row>
    <row r="33" spans="1:7">
      <c r="A33" s="1561" t="s">
        <v>316</v>
      </c>
      <c r="B33" s="277" t="s">
        <v>46</v>
      </c>
      <c r="C33" s="277"/>
      <c r="D33" s="265">
        <v>18</v>
      </c>
      <c r="E33" s="1" t="s">
        <v>295</v>
      </c>
      <c r="F33" s="277" t="s">
        <v>103</v>
      </c>
      <c r="G33" s="280"/>
    </row>
    <row r="34" spans="1:7">
      <c r="A34" s="279"/>
      <c r="B34" s="1"/>
      <c r="C34" s="1"/>
      <c r="D34" s="265"/>
      <c r="E34" s="1"/>
      <c r="F34" s="1"/>
      <c r="G34" s="280"/>
    </row>
    <row r="35" spans="1:7">
      <c r="A35" s="279"/>
      <c r="B35" s="1"/>
      <c r="C35" s="1"/>
      <c r="D35" s="265"/>
      <c r="E35" s="1"/>
      <c r="F35" s="1"/>
      <c r="G35" s="280"/>
    </row>
    <row r="36" spans="1:7">
      <c r="A36" s="279"/>
      <c r="B36" s="1"/>
      <c r="C36" s="1"/>
      <c r="D36" s="265"/>
      <c r="E36" s="1"/>
      <c r="F36" s="1"/>
      <c r="G36" s="280"/>
    </row>
    <row r="37" spans="1:7">
      <c r="A37" s="279"/>
      <c r="B37" s="1"/>
      <c r="C37" s="1"/>
      <c r="D37" s="265"/>
      <c r="E37" s="1"/>
      <c r="F37" s="1"/>
      <c r="G37" s="280"/>
    </row>
    <row r="38" spans="1:7">
      <c r="A38" s="279"/>
      <c r="B38" s="1"/>
      <c r="C38" s="1"/>
      <c r="D38" s="265"/>
      <c r="E38" s="1"/>
      <c r="F38" s="1"/>
      <c r="G38" s="280"/>
    </row>
    <row r="39" spans="1:7">
      <c r="A39" s="279"/>
      <c r="B39" s="1"/>
      <c r="C39" s="1"/>
      <c r="D39" s="265"/>
      <c r="E39" s="1"/>
      <c r="F39" s="1"/>
      <c r="G39" s="280"/>
    </row>
    <row r="40" spans="1:7">
      <c r="A40" s="279"/>
      <c r="B40" s="1"/>
      <c r="C40" s="1"/>
      <c r="D40" s="265"/>
      <c r="E40" s="1"/>
      <c r="F40" s="1"/>
      <c r="G40" s="280"/>
    </row>
    <row r="41" spans="1:7">
      <c r="A41" s="279"/>
      <c r="B41" s="1"/>
      <c r="C41" s="1"/>
      <c r="D41" s="265"/>
      <c r="E41" s="1"/>
      <c r="F41" s="1"/>
      <c r="G41" s="280"/>
    </row>
    <row r="42" spans="1:7">
      <c r="A42" s="279"/>
      <c r="B42" s="1"/>
      <c r="C42" s="1"/>
      <c r="D42" s="265"/>
      <c r="E42" s="1"/>
      <c r="F42" s="1"/>
      <c r="G42" s="280"/>
    </row>
    <row r="43" spans="1:7">
      <c r="A43" s="279"/>
      <c r="B43" s="1"/>
      <c r="C43" s="1"/>
      <c r="D43" s="265"/>
      <c r="E43" s="1"/>
      <c r="F43" s="1"/>
      <c r="G43" s="280"/>
    </row>
    <row r="44" spans="1:7">
      <c r="A44" s="279"/>
      <c r="B44" s="1"/>
      <c r="C44" s="1"/>
      <c r="D44" s="265"/>
      <c r="E44" s="1"/>
      <c r="F44" s="1"/>
      <c r="G44" s="280"/>
    </row>
    <row r="45" spans="1:7" ht="13.5" thickBot="1">
      <c r="A45" s="281"/>
      <c r="B45" s="282"/>
      <c r="C45" s="282"/>
      <c r="D45" s="283"/>
      <c r="E45" s="282"/>
      <c r="F45" s="282"/>
      <c r="G45" s="284"/>
    </row>
    <row r="46" spans="1:7" ht="13.5" thickBot="1">
      <c r="D46" s="285">
        <f>SUM(D26:D45)</f>
        <v>144</v>
      </c>
    </row>
  </sheetData>
  <autoFilter ref="A25:G32">
    <sortState ref="A26:G33">
      <sortCondition ref="B25:B32"/>
    </sortState>
  </autoFilter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P35" sqref="P35"/>
    </sheetView>
  </sheetViews>
  <sheetFormatPr baseColWidth="10" defaultRowHeight="12.75"/>
  <cols>
    <col min="1" max="1" width="6.28515625" customWidth="1"/>
    <col min="2" max="2" width="18.42578125" customWidth="1"/>
    <col min="3" max="3" width="15.28515625" customWidth="1"/>
    <col min="4" max="4" width="11.42578125" style="208" customWidth="1"/>
    <col min="5" max="5" width="17.140625" customWidth="1"/>
    <col min="7" max="7" width="17.5703125" customWidth="1"/>
  </cols>
  <sheetData>
    <row r="1" spans="1:7" s="12" customFormat="1">
      <c r="A1" s="289" t="s">
        <v>297</v>
      </c>
      <c r="B1" s="290" t="s">
        <v>298</v>
      </c>
      <c r="C1" s="290" t="s">
        <v>303</v>
      </c>
      <c r="D1" s="291" t="s">
        <v>300</v>
      </c>
      <c r="E1" s="290" t="s">
        <v>301</v>
      </c>
      <c r="F1" s="290" t="s">
        <v>304</v>
      </c>
      <c r="G1" s="292" t="s">
        <v>302</v>
      </c>
    </row>
    <row r="2" spans="1:7">
      <c r="A2" s="279"/>
      <c r="B2" s="1"/>
      <c r="C2" s="1"/>
      <c r="D2" s="265"/>
      <c r="E2" s="1"/>
      <c r="F2" s="1"/>
      <c r="G2" s="280"/>
    </row>
    <row r="3" spans="1:7">
      <c r="A3" s="279"/>
      <c r="B3" s="1"/>
      <c r="C3" s="1"/>
      <c r="D3" s="265"/>
      <c r="E3" s="1"/>
      <c r="F3" s="1"/>
      <c r="G3" s="280"/>
    </row>
    <row r="4" spans="1:7">
      <c r="A4" s="279"/>
      <c r="B4" s="1"/>
      <c r="C4" s="1"/>
      <c r="D4" s="265"/>
      <c r="E4" s="1"/>
      <c r="F4" s="1"/>
      <c r="G4" s="280"/>
    </row>
    <row r="5" spans="1:7">
      <c r="A5" s="279"/>
      <c r="B5" s="1"/>
      <c r="C5" s="1"/>
      <c r="D5" s="265"/>
      <c r="E5" s="1"/>
      <c r="F5" s="1"/>
      <c r="G5" s="280"/>
    </row>
    <row r="6" spans="1:7">
      <c r="A6" s="279"/>
      <c r="B6" s="1"/>
      <c r="C6" s="1"/>
      <c r="D6" s="265"/>
      <c r="E6" s="1"/>
      <c r="F6" s="1"/>
      <c r="G6" s="280"/>
    </row>
    <row r="7" spans="1:7">
      <c r="A7" s="279"/>
      <c r="B7" s="1"/>
      <c r="C7" s="1"/>
      <c r="D7" s="265"/>
      <c r="E7" s="1"/>
      <c r="F7" s="1"/>
      <c r="G7" s="280"/>
    </row>
    <row r="8" spans="1:7">
      <c r="A8" s="279"/>
      <c r="B8" s="1"/>
      <c r="C8" s="1"/>
      <c r="D8" s="265"/>
      <c r="E8" s="1"/>
      <c r="F8" s="1"/>
      <c r="G8" s="280"/>
    </row>
    <row r="9" spans="1:7" ht="13.5" thickBot="1">
      <c r="A9" s="281"/>
      <c r="B9" s="282"/>
      <c r="C9" s="282"/>
      <c r="D9" s="283"/>
      <c r="E9" s="282"/>
      <c r="F9" s="282"/>
      <c r="G9" s="284"/>
    </row>
    <row r="10" spans="1:7" ht="13.5" thickBot="1">
      <c r="D10" s="285">
        <f>SUM(D2:D9)</f>
        <v>0</v>
      </c>
    </row>
    <row r="24" spans="1:7" ht="13.5" thickBot="1"/>
    <row r="25" spans="1:7" s="12" customFormat="1">
      <c r="A25" s="289" t="s">
        <v>297</v>
      </c>
      <c r="B25" s="290" t="s">
        <v>298</v>
      </c>
      <c r="C25" s="290" t="s">
        <v>303</v>
      </c>
      <c r="D25" s="291" t="s">
        <v>300</v>
      </c>
      <c r="E25" s="290" t="s">
        <v>301</v>
      </c>
      <c r="F25" s="290" t="s">
        <v>304</v>
      </c>
      <c r="G25" s="292" t="s">
        <v>302</v>
      </c>
    </row>
    <row r="26" spans="1:7">
      <c r="A26" s="279" t="s">
        <v>261</v>
      </c>
      <c r="B26" s="1" t="s">
        <v>46</v>
      </c>
      <c r="C26" s="1"/>
      <c r="D26" s="265">
        <v>18</v>
      </c>
      <c r="E26" s="1" t="s">
        <v>296</v>
      </c>
      <c r="F26" s="1" t="s">
        <v>103</v>
      </c>
      <c r="G26" s="280"/>
    </row>
    <row r="27" spans="1:7">
      <c r="A27" s="279" t="s">
        <v>261</v>
      </c>
      <c r="B27" s="1" t="s">
        <v>46</v>
      </c>
      <c r="C27" s="1"/>
      <c r="D27" s="265">
        <v>18</v>
      </c>
      <c r="E27" s="1" t="s">
        <v>296</v>
      </c>
      <c r="F27" s="1" t="s">
        <v>103</v>
      </c>
      <c r="G27" s="280"/>
    </row>
    <row r="28" spans="1:7">
      <c r="A28" s="279" t="s">
        <v>261</v>
      </c>
      <c r="B28" s="1" t="s">
        <v>46</v>
      </c>
      <c r="C28" s="1"/>
      <c r="D28" s="265">
        <v>18</v>
      </c>
      <c r="E28" s="1" t="s">
        <v>296</v>
      </c>
      <c r="F28" s="1" t="s">
        <v>103</v>
      </c>
      <c r="G28" s="280"/>
    </row>
    <row r="29" spans="1:7">
      <c r="A29" s="279" t="s">
        <v>261</v>
      </c>
      <c r="B29" s="1" t="s">
        <v>46</v>
      </c>
      <c r="C29" s="1"/>
      <c r="D29" s="265">
        <v>18</v>
      </c>
      <c r="E29" s="1" t="s">
        <v>296</v>
      </c>
      <c r="F29" s="1" t="s">
        <v>103</v>
      </c>
      <c r="G29" s="280"/>
    </row>
    <row r="30" spans="1:7">
      <c r="A30" s="279" t="s">
        <v>261</v>
      </c>
      <c r="B30" s="1" t="s">
        <v>46</v>
      </c>
      <c r="C30" s="1"/>
      <c r="D30" s="265">
        <v>18</v>
      </c>
      <c r="E30" s="1" t="s">
        <v>296</v>
      </c>
      <c r="F30" s="277" t="s">
        <v>103</v>
      </c>
      <c r="G30" s="280"/>
    </row>
    <row r="31" spans="1:7">
      <c r="A31" s="279" t="s">
        <v>264</v>
      </c>
      <c r="B31" s="1" t="s">
        <v>46</v>
      </c>
      <c r="C31" s="1"/>
      <c r="D31" s="265">
        <v>18</v>
      </c>
      <c r="E31" s="1" t="s">
        <v>296</v>
      </c>
      <c r="F31" s="1" t="s">
        <v>103</v>
      </c>
      <c r="G31" s="280"/>
    </row>
    <row r="32" spans="1:7">
      <c r="A32" s="279" t="s">
        <v>261</v>
      </c>
      <c r="B32" s="1" t="s">
        <v>46</v>
      </c>
      <c r="C32" s="1"/>
      <c r="D32" s="265">
        <v>18</v>
      </c>
      <c r="E32" s="1" t="s">
        <v>296</v>
      </c>
      <c r="F32" s="277" t="s">
        <v>103</v>
      </c>
      <c r="G32" s="280"/>
    </row>
    <row r="33" spans="1:8" s="1560" customFormat="1">
      <c r="A33" s="1559" t="s">
        <v>261</v>
      </c>
      <c r="B33" s="1556" t="s">
        <v>46</v>
      </c>
      <c r="C33" s="1556"/>
      <c r="D33" s="1557">
        <v>18</v>
      </c>
      <c r="E33" s="1556" t="s">
        <v>296</v>
      </c>
      <c r="F33" s="1556" t="s">
        <v>103</v>
      </c>
      <c r="G33" s="1558"/>
      <c r="H33" s="1560" t="s">
        <v>46</v>
      </c>
    </row>
    <row r="34" spans="1:8">
      <c r="A34" s="279" t="s">
        <v>261</v>
      </c>
      <c r="B34" s="277" t="s">
        <v>46</v>
      </c>
      <c r="C34" s="277"/>
      <c r="D34" s="265">
        <v>18</v>
      </c>
      <c r="E34" s="1" t="s">
        <v>296</v>
      </c>
      <c r="F34" s="277" t="s">
        <v>103</v>
      </c>
      <c r="G34" s="280"/>
    </row>
    <row r="35" spans="1:8">
      <c r="A35" s="279"/>
      <c r="B35" s="1"/>
      <c r="C35" s="1"/>
      <c r="D35" s="265"/>
      <c r="E35" s="1"/>
      <c r="F35" s="1"/>
      <c r="G35" s="280"/>
    </row>
    <row r="36" spans="1:8">
      <c r="A36" s="279"/>
      <c r="B36" s="1"/>
      <c r="C36" s="1"/>
      <c r="D36" s="265"/>
      <c r="E36" s="1"/>
      <c r="F36" s="1"/>
      <c r="G36" s="280"/>
    </row>
    <row r="37" spans="1:8">
      <c r="A37" s="279"/>
      <c r="B37" s="1"/>
      <c r="C37" s="1"/>
      <c r="D37" s="265"/>
      <c r="E37" s="1"/>
      <c r="F37" s="1"/>
      <c r="G37" s="280"/>
    </row>
    <row r="38" spans="1:8">
      <c r="A38" s="279"/>
      <c r="B38" s="1"/>
      <c r="C38" s="1"/>
      <c r="D38" s="265"/>
      <c r="E38" s="1"/>
      <c r="F38" s="1"/>
      <c r="G38" s="280"/>
    </row>
    <row r="39" spans="1:8">
      <c r="A39" s="279"/>
      <c r="B39" s="1"/>
      <c r="C39" s="1"/>
      <c r="D39" s="265"/>
      <c r="E39" s="1"/>
      <c r="F39" s="1"/>
      <c r="G39" s="280"/>
    </row>
    <row r="40" spans="1:8">
      <c r="A40" s="279"/>
      <c r="B40" s="1"/>
      <c r="C40" s="1"/>
      <c r="D40" s="265"/>
      <c r="E40" s="1"/>
      <c r="F40" s="1"/>
      <c r="G40" s="280"/>
    </row>
    <row r="41" spans="1:8">
      <c r="A41" s="279"/>
      <c r="B41" s="1"/>
      <c r="C41" s="1"/>
      <c r="D41" s="265"/>
      <c r="E41" s="1"/>
      <c r="F41" s="1"/>
      <c r="G41" s="280"/>
    </row>
    <row r="42" spans="1:8">
      <c r="A42" s="279"/>
      <c r="B42" s="1"/>
      <c r="C42" s="1"/>
      <c r="D42" s="265"/>
      <c r="E42" s="1"/>
      <c r="F42" s="1"/>
      <c r="G42" s="280"/>
    </row>
    <row r="43" spans="1:8">
      <c r="A43" s="279"/>
      <c r="B43" s="1"/>
      <c r="C43" s="1"/>
      <c r="D43" s="265"/>
      <c r="E43" s="1"/>
      <c r="F43" s="1"/>
      <c r="G43" s="280"/>
    </row>
    <row r="44" spans="1:8" ht="13.5" thickBot="1">
      <c r="A44" s="281"/>
      <c r="B44" s="282"/>
      <c r="C44" s="282"/>
      <c r="D44" s="283"/>
      <c r="E44" s="282"/>
      <c r="F44" s="282"/>
      <c r="G44" s="284"/>
    </row>
    <row r="45" spans="1:8" ht="13.5" thickBot="1">
      <c r="D45" s="285">
        <f>SUM(D26:D44)</f>
        <v>162</v>
      </c>
    </row>
  </sheetData>
  <autoFilter ref="A25:G34">
    <sortState ref="A26:G34">
      <sortCondition ref="B25:B34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80"/>
  <sheetViews>
    <sheetView topLeftCell="B1" zoomScale="75" zoomScaleNormal="50" zoomScaleSheetLayoutView="75" workbookViewId="0">
      <pane xSplit="5" ySplit="3" topLeftCell="G37" activePane="bottomRight" state="frozen"/>
      <selection activeCell="B1" sqref="B1"/>
      <selection pane="topRight" activeCell="G1" sqref="G1"/>
      <selection pane="bottomLeft" activeCell="B4" sqref="B4"/>
      <selection pane="bottomRight" activeCell="E77" sqref="E77"/>
    </sheetView>
  </sheetViews>
  <sheetFormatPr baseColWidth="10" defaultRowHeight="12.75"/>
  <cols>
    <col min="1" max="1" width="7.140625" customWidth="1"/>
    <col min="2" max="2" width="6.5703125" customWidth="1"/>
    <col min="3" max="4" width="6" customWidth="1"/>
    <col min="5" max="5" width="14.42578125" customWidth="1"/>
    <col min="6" max="6" width="5.85546875" customWidth="1"/>
    <col min="7" max="7" width="10.28515625" bestFit="1" customWidth="1"/>
    <col min="8" max="8" width="8.5703125" bestFit="1" customWidth="1"/>
    <col min="9" max="10" width="7" bestFit="1" customWidth="1"/>
    <col min="11" max="11" width="8.85546875" bestFit="1" customWidth="1"/>
    <col min="12" max="12" width="8.5703125" bestFit="1" customWidth="1"/>
    <col min="13" max="14" width="7.5703125" bestFit="1" customWidth="1"/>
    <col min="15" max="15" width="9.42578125" bestFit="1" customWidth="1"/>
    <col min="16" max="16" width="7.42578125" bestFit="1" customWidth="1"/>
    <col min="17" max="18" width="8.5703125" bestFit="1" customWidth="1"/>
    <col min="19" max="19" width="10.85546875" bestFit="1" customWidth="1"/>
    <col min="20" max="20" width="9.42578125" bestFit="1" customWidth="1"/>
    <col min="21" max="24" width="8.140625" bestFit="1" customWidth="1"/>
    <col min="25" max="25" width="7.7109375" bestFit="1" customWidth="1"/>
    <col min="26" max="26" width="9.42578125" bestFit="1" customWidth="1"/>
    <col min="27" max="27" width="4.7109375" bestFit="1" customWidth="1"/>
    <col min="28" max="28" width="7" bestFit="1" customWidth="1"/>
    <col min="29" max="31" width="8.85546875" customWidth="1"/>
    <col min="32" max="32" width="15" customWidth="1"/>
  </cols>
  <sheetData>
    <row r="1" spans="1:32" ht="16.5" thickBot="1">
      <c r="M1" s="1733" t="s">
        <v>109</v>
      </c>
      <c r="N1" s="1734"/>
      <c r="O1" s="1734"/>
      <c r="P1" s="1734"/>
      <c r="Q1" s="1734"/>
      <c r="R1" s="1734"/>
      <c r="S1" s="1734"/>
      <c r="T1" s="1734"/>
      <c r="U1" s="1734"/>
      <c r="V1" s="1734"/>
      <c r="W1" s="1735"/>
      <c r="AA1" s="5"/>
      <c r="AB1" s="5"/>
      <c r="AC1" s="5"/>
      <c r="AD1" s="5"/>
      <c r="AE1" s="5"/>
    </row>
    <row r="2" spans="1:32" ht="150.75" customHeight="1" thickBot="1">
      <c r="A2" s="76" t="s">
        <v>82</v>
      </c>
      <c r="B2" s="77" t="s">
        <v>83</v>
      </c>
      <c r="C2" s="78" t="s">
        <v>84</v>
      </c>
      <c r="D2" s="79" t="s">
        <v>88</v>
      </c>
      <c r="E2" s="101">
        <v>2032</v>
      </c>
      <c r="F2" s="125"/>
      <c r="G2" s="126" t="s">
        <v>26</v>
      </c>
      <c r="H2" s="126" t="s">
        <v>0</v>
      </c>
      <c r="I2" s="127" t="s">
        <v>36</v>
      </c>
      <c r="J2" s="127" t="s">
        <v>25</v>
      </c>
      <c r="K2" s="128" t="s">
        <v>34</v>
      </c>
      <c r="L2" s="128" t="s">
        <v>33</v>
      </c>
      <c r="M2" s="138" t="s">
        <v>77</v>
      </c>
      <c r="N2" s="138" t="s">
        <v>76</v>
      </c>
      <c r="O2" s="138" t="s">
        <v>35</v>
      </c>
      <c r="P2" s="139" t="s">
        <v>27</v>
      </c>
      <c r="Q2" s="139" t="s">
        <v>114</v>
      </c>
      <c r="R2" s="139" t="s">
        <v>28</v>
      </c>
      <c r="S2" s="139" t="s">
        <v>37</v>
      </c>
      <c r="T2" s="139" t="s">
        <v>29</v>
      </c>
      <c r="U2" s="139" t="s">
        <v>30</v>
      </c>
      <c r="V2" s="139" t="s">
        <v>21</v>
      </c>
      <c r="W2" s="139" t="s">
        <v>20</v>
      </c>
      <c r="X2" s="129" t="s">
        <v>31</v>
      </c>
      <c r="Y2" s="129" t="s">
        <v>32</v>
      </c>
      <c r="Z2" s="129" t="s">
        <v>22</v>
      </c>
      <c r="AA2" s="128" t="s">
        <v>2</v>
      </c>
      <c r="AB2" s="130" t="s">
        <v>126</v>
      </c>
      <c r="AC2" s="131" t="s">
        <v>97</v>
      </c>
      <c r="AD2" s="132" t="s">
        <v>98</v>
      </c>
      <c r="AE2" s="133" t="s">
        <v>99</v>
      </c>
    </row>
    <row r="3" spans="1:32">
      <c r="A3" s="2"/>
      <c r="B3" s="93"/>
      <c r="C3" s="2"/>
      <c r="D3" s="80"/>
      <c r="E3" s="65"/>
      <c r="F3" s="33"/>
      <c r="G3" s="134" t="s">
        <v>59</v>
      </c>
      <c r="H3" s="134" t="s">
        <v>60</v>
      </c>
      <c r="I3" s="134" t="s">
        <v>55</v>
      </c>
      <c r="J3" s="135" t="s">
        <v>56</v>
      </c>
      <c r="K3" s="134" t="s">
        <v>61</v>
      </c>
      <c r="L3" s="134" t="s">
        <v>62</v>
      </c>
      <c r="M3" s="134" t="s">
        <v>63</v>
      </c>
      <c r="N3" s="134" t="s">
        <v>78</v>
      </c>
      <c r="O3" s="134" t="s">
        <v>64</v>
      </c>
      <c r="P3" s="134" t="s">
        <v>65</v>
      </c>
      <c r="Q3" s="134" t="s">
        <v>66</v>
      </c>
      <c r="R3" s="134" t="s">
        <v>68</v>
      </c>
      <c r="S3" s="135" t="s">
        <v>57</v>
      </c>
      <c r="T3" s="134" t="s">
        <v>58</v>
      </c>
      <c r="U3" s="134" t="s">
        <v>69</v>
      </c>
      <c r="V3" s="134" t="s">
        <v>70</v>
      </c>
      <c r="W3" s="134" t="s">
        <v>71</v>
      </c>
      <c r="X3" s="134" t="s">
        <v>72</v>
      </c>
      <c r="Y3" s="134" t="s">
        <v>73</v>
      </c>
      <c r="Z3" s="134" t="s">
        <v>74</v>
      </c>
      <c r="AA3" s="60"/>
      <c r="AB3" s="61"/>
      <c r="AC3" s="34"/>
      <c r="AD3" s="114"/>
      <c r="AE3" s="112"/>
      <c r="AF3" s="21" t="s">
        <v>39</v>
      </c>
    </row>
    <row r="4" spans="1:32">
      <c r="A4" s="2"/>
      <c r="B4" s="93"/>
      <c r="C4" s="2"/>
      <c r="D4" s="80"/>
      <c r="E4" s="65"/>
      <c r="F4" s="33"/>
      <c r="G4" s="134"/>
      <c r="H4" s="134"/>
      <c r="I4" s="134"/>
      <c r="J4" s="135"/>
      <c r="K4" s="134"/>
      <c r="L4" s="134"/>
      <c r="M4" s="134"/>
      <c r="N4" s="134"/>
      <c r="O4" s="134"/>
      <c r="P4" s="134"/>
      <c r="Q4" s="134" t="s">
        <v>67</v>
      </c>
      <c r="R4" s="134"/>
      <c r="S4" s="135" t="s">
        <v>56</v>
      </c>
      <c r="T4" s="134" t="s">
        <v>55</v>
      </c>
      <c r="U4" s="134"/>
      <c r="V4" s="190" t="s">
        <v>117</v>
      </c>
      <c r="W4" s="134"/>
      <c r="X4" s="134"/>
      <c r="Y4" s="134"/>
      <c r="Z4" s="134"/>
      <c r="AA4" s="60"/>
      <c r="AB4" s="61"/>
      <c r="AC4" s="163"/>
      <c r="AD4" s="164"/>
      <c r="AE4" s="165"/>
      <c r="AF4" s="21"/>
    </row>
    <row r="5" spans="1:32">
      <c r="A5" s="2"/>
      <c r="B5" s="93"/>
      <c r="C5" s="2"/>
      <c r="D5" s="80"/>
      <c r="E5" s="65"/>
      <c r="F5" s="33"/>
      <c r="G5" s="134"/>
      <c r="H5" s="134"/>
      <c r="I5" s="134"/>
      <c r="J5" s="135"/>
      <c r="K5" s="134"/>
      <c r="L5" s="134"/>
      <c r="M5" s="134"/>
      <c r="N5" s="134"/>
      <c r="O5" s="134"/>
      <c r="P5" s="134"/>
      <c r="Q5" s="134"/>
      <c r="R5" s="134"/>
      <c r="S5" s="135" t="s">
        <v>55</v>
      </c>
      <c r="T5" s="134"/>
      <c r="U5" s="134"/>
      <c r="V5" s="134"/>
      <c r="W5" s="134"/>
      <c r="X5" s="134"/>
      <c r="Y5" s="134"/>
      <c r="Z5" s="134"/>
      <c r="AA5" s="60"/>
      <c r="AB5" s="61"/>
      <c r="AC5" s="163"/>
      <c r="AD5" s="164"/>
      <c r="AE5" s="165"/>
      <c r="AF5" s="21"/>
    </row>
    <row r="6" spans="1:32">
      <c r="A6" s="2">
        <v>24</v>
      </c>
      <c r="B6" s="93"/>
      <c r="C6" s="2">
        <v>24</v>
      </c>
      <c r="D6" s="86">
        <f>SUM(F6-(B6+C6))</f>
        <v>0</v>
      </c>
      <c r="E6" s="66" t="s">
        <v>54</v>
      </c>
      <c r="F6" s="166">
        <v>24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57"/>
      <c r="AC6" s="7">
        <f>SUM(G6:AB6)</f>
        <v>0</v>
      </c>
      <c r="AD6" s="115">
        <f>AE6-AC6</f>
        <v>0</v>
      </c>
      <c r="AE6" s="7"/>
      <c r="AF6" s="45" t="s">
        <v>40</v>
      </c>
    </row>
    <row r="7" spans="1:32">
      <c r="A7" s="67"/>
      <c r="B7" s="94"/>
      <c r="C7" s="67"/>
      <c r="D7" s="67"/>
      <c r="E7" s="67"/>
      <c r="F7" s="167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4"/>
      <c r="AC7" s="15">
        <f t="shared" ref="AC7:AC33" si="0">SUM(G7:AB7)</f>
        <v>0</v>
      </c>
      <c r="AD7" s="15"/>
      <c r="AE7" s="15"/>
      <c r="AF7" s="22" t="s">
        <v>38</v>
      </c>
    </row>
    <row r="8" spans="1:32">
      <c r="A8" s="2">
        <v>24</v>
      </c>
      <c r="B8" s="93"/>
      <c r="C8" s="2">
        <v>24</v>
      </c>
      <c r="D8" s="86">
        <f t="shared" ref="D8:D55" si="1">SUM(F8-(B8+C8))</f>
        <v>0</v>
      </c>
      <c r="E8" s="68" t="s">
        <v>15</v>
      </c>
      <c r="F8" s="168">
        <v>24</v>
      </c>
      <c r="G8" s="10"/>
      <c r="H8" s="11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53"/>
      <c r="AC8" s="7">
        <f t="shared" si="0"/>
        <v>0</v>
      </c>
      <c r="AD8" s="115">
        <f t="shared" ref="AD8:AD59" si="2">AE8-AC8</f>
        <v>0</v>
      </c>
      <c r="AE8" s="7"/>
      <c r="AF8" s="48"/>
    </row>
    <row r="9" spans="1:32">
      <c r="A9" s="2">
        <v>24</v>
      </c>
      <c r="B9" s="93">
        <v>1</v>
      </c>
      <c r="C9" s="2">
        <v>23</v>
      </c>
      <c r="D9" s="86">
        <f t="shared" si="1"/>
        <v>-2</v>
      </c>
      <c r="E9" s="69" t="s">
        <v>16</v>
      </c>
      <c r="F9" s="38">
        <v>22</v>
      </c>
      <c r="G9" s="11"/>
      <c r="H9" s="59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53"/>
      <c r="AC9" s="7">
        <f t="shared" si="0"/>
        <v>0</v>
      </c>
      <c r="AD9" s="115">
        <f t="shared" si="2"/>
        <v>0</v>
      </c>
      <c r="AE9" s="7"/>
      <c r="AF9" s="48"/>
    </row>
    <row r="10" spans="1:32">
      <c r="A10" s="81"/>
      <c r="B10" s="95"/>
      <c r="C10" s="81"/>
      <c r="D10" s="81"/>
      <c r="E10" s="16"/>
      <c r="F10" s="169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8"/>
      <c r="AC10" s="15">
        <f t="shared" si="0"/>
        <v>0</v>
      </c>
      <c r="AD10" s="15"/>
      <c r="AE10" s="15"/>
      <c r="AF10" s="49"/>
    </row>
    <row r="11" spans="1:32">
      <c r="A11" s="2">
        <v>30</v>
      </c>
      <c r="B11" s="93"/>
      <c r="C11" s="2">
        <v>30</v>
      </c>
      <c r="D11" s="86">
        <f t="shared" si="1"/>
        <v>0</v>
      </c>
      <c r="E11" s="88" t="s">
        <v>23</v>
      </c>
      <c r="F11" s="170">
        <v>30</v>
      </c>
      <c r="G11" s="8"/>
      <c r="H11" s="8"/>
      <c r="I11" s="8"/>
      <c r="J11" s="8"/>
      <c r="K11" s="8"/>
      <c r="L11" s="8"/>
      <c r="M11" s="8"/>
      <c r="N11" s="8"/>
      <c r="O11" s="3"/>
      <c r="P11" s="8"/>
      <c r="Q11" s="1"/>
      <c r="R11" s="8"/>
      <c r="S11" s="8"/>
      <c r="T11" s="8"/>
      <c r="U11" s="8"/>
      <c r="V11" s="8"/>
      <c r="W11" s="8"/>
      <c r="X11" s="8"/>
      <c r="Y11" s="8"/>
      <c r="Z11" s="8"/>
      <c r="AA11" s="8"/>
      <c r="AB11" s="202"/>
      <c r="AC11" s="7">
        <f t="shared" si="0"/>
        <v>0</v>
      </c>
      <c r="AD11" s="115">
        <f t="shared" si="2"/>
        <v>0</v>
      </c>
      <c r="AE11" s="7"/>
      <c r="AF11" s="49"/>
    </row>
    <row r="12" spans="1:32">
      <c r="A12" s="2">
        <v>30</v>
      </c>
      <c r="B12" s="93"/>
      <c r="C12" s="2">
        <v>30</v>
      </c>
      <c r="D12" s="86">
        <f t="shared" si="1"/>
        <v>0</v>
      </c>
      <c r="E12" s="88" t="s">
        <v>24</v>
      </c>
      <c r="F12" s="170">
        <v>30</v>
      </c>
      <c r="G12" s="8"/>
      <c r="H12" s="8"/>
      <c r="I12" s="8"/>
      <c r="J12" s="8"/>
      <c r="K12" s="8"/>
      <c r="L12" s="8"/>
      <c r="N12" s="1"/>
      <c r="O12" s="3"/>
      <c r="P12" s="8"/>
      <c r="Q12" s="3"/>
      <c r="R12" s="8"/>
      <c r="S12" s="8"/>
      <c r="T12" s="8"/>
      <c r="U12" s="8"/>
      <c r="V12" s="8"/>
      <c r="W12" s="8"/>
      <c r="X12" s="8"/>
      <c r="Y12" s="8"/>
      <c r="Z12" s="8"/>
      <c r="AA12" s="8"/>
      <c r="AB12" s="202"/>
      <c r="AC12" s="7">
        <f t="shared" si="0"/>
        <v>0</v>
      </c>
      <c r="AD12" s="115">
        <f t="shared" si="2"/>
        <v>0</v>
      </c>
      <c r="AE12" s="7"/>
      <c r="AF12" s="50"/>
    </row>
    <row r="13" spans="1:32">
      <c r="A13" s="2">
        <v>24</v>
      </c>
      <c r="B13" s="93"/>
      <c r="C13" s="2">
        <v>24</v>
      </c>
      <c r="D13" s="86">
        <f t="shared" si="1"/>
        <v>-1</v>
      </c>
      <c r="E13" s="72" t="s">
        <v>3</v>
      </c>
      <c r="F13" s="168">
        <v>23</v>
      </c>
      <c r="G13" s="3"/>
      <c r="H13" s="3"/>
      <c r="I13" s="3"/>
      <c r="J13" s="3"/>
      <c r="K13" s="3"/>
      <c r="L13" s="3"/>
      <c r="M13" s="3"/>
      <c r="N13" s="3"/>
      <c r="O13" s="3"/>
      <c r="P13" s="6"/>
      <c r="Q13" s="3"/>
      <c r="R13" s="3"/>
      <c r="S13" s="3"/>
      <c r="T13" s="3"/>
      <c r="U13" s="3"/>
      <c r="V13" s="3"/>
      <c r="W13" s="3"/>
      <c r="X13" s="3"/>
      <c r="Y13" s="3"/>
      <c r="Z13" s="3"/>
      <c r="AA13" s="8"/>
      <c r="AB13" s="160"/>
      <c r="AC13" s="7">
        <f t="shared" si="0"/>
        <v>0</v>
      </c>
      <c r="AD13" s="115">
        <f t="shared" si="2"/>
        <v>0</v>
      </c>
      <c r="AE13" s="7"/>
      <c r="AF13" s="46"/>
    </row>
    <row r="14" spans="1:32">
      <c r="A14" s="2">
        <v>24</v>
      </c>
      <c r="B14" s="93"/>
      <c r="C14" s="2">
        <v>24</v>
      </c>
      <c r="D14" s="86">
        <f t="shared" si="1"/>
        <v>-2</v>
      </c>
      <c r="E14" s="72" t="s">
        <v>4</v>
      </c>
      <c r="F14" s="168">
        <v>22</v>
      </c>
      <c r="G14" s="3"/>
      <c r="H14" s="3"/>
      <c r="I14" s="3"/>
      <c r="J14" s="3"/>
      <c r="K14" s="3"/>
      <c r="L14" s="3"/>
      <c r="M14" s="3"/>
      <c r="N14" s="3"/>
      <c r="O14" s="3"/>
      <c r="P14" s="6"/>
      <c r="Q14" s="3"/>
      <c r="R14" s="3"/>
      <c r="S14" s="3"/>
      <c r="T14" s="3"/>
      <c r="U14" s="3"/>
      <c r="V14" s="3"/>
      <c r="W14" s="3"/>
      <c r="X14" s="3"/>
      <c r="Y14" s="3"/>
      <c r="Z14" s="3"/>
      <c r="AA14" s="8"/>
      <c r="AB14" s="160"/>
      <c r="AC14" s="7">
        <f t="shared" si="0"/>
        <v>0</v>
      </c>
      <c r="AD14" s="115">
        <f t="shared" si="2"/>
        <v>0</v>
      </c>
      <c r="AE14" s="7"/>
      <c r="AF14" s="46"/>
    </row>
    <row r="15" spans="1:32">
      <c r="A15" s="2">
        <v>24</v>
      </c>
      <c r="B15" s="93"/>
      <c r="C15" s="2">
        <v>24</v>
      </c>
      <c r="D15" s="86">
        <f t="shared" si="1"/>
        <v>-1</v>
      </c>
      <c r="E15" s="72" t="s">
        <v>93</v>
      </c>
      <c r="F15" s="168">
        <v>23</v>
      </c>
      <c r="G15" s="6"/>
      <c r="H15" s="6"/>
      <c r="I15" s="6"/>
      <c r="J15" s="6"/>
      <c r="K15" s="3"/>
      <c r="L15" s="3"/>
      <c r="M15" s="3"/>
      <c r="N15" s="3"/>
      <c r="O15" s="3"/>
      <c r="P15" s="3"/>
      <c r="Q15" s="3"/>
      <c r="R15" s="2"/>
      <c r="S15" s="3"/>
      <c r="T15" s="3"/>
      <c r="U15" s="2"/>
      <c r="V15" s="2"/>
      <c r="W15" s="2"/>
      <c r="X15" s="2"/>
      <c r="Y15" s="2"/>
      <c r="Z15" s="2"/>
      <c r="AA15" s="8"/>
      <c r="AB15" s="161"/>
      <c r="AC15" s="7">
        <f>SUM(G15:AB15)</f>
        <v>0</v>
      </c>
      <c r="AD15" s="115">
        <f t="shared" si="2"/>
        <v>0</v>
      </c>
      <c r="AE15" s="7"/>
      <c r="AF15" s="52"/>
    </row>
    <row r="16" spans="1:32">
      <c r="A16" s="2">
        <v>24</v>
      </c>
      <c r="B16" s="93"/>
      <c r="C16" s="2">
        <v>24</v>
      </c>
      <c r="D16" s="86">
        <f t="shared" si="1"/>
        <v>-2</v>
      </c>
      <c r="E16" s="72" t="s">
        <v>111</v>
      </c>
      <c r="F16" s="168">
        <v>22</v>
      </c>
      <c r="G16" s="6"/>
      <c r="H16" s="6"/>
      <c r="I16" s="6"/>
      <c r="J16" s="6"/>
      <c r="K16" s="3"/>
      <c r="L16" s="6"/>
      <c r="M16" s="2"/>
      <c r="N16" s="2"/>
      <c r="O16" s="3"/>
      <c r="P16" s="3"/>
      <c r="Q16" s="63"/>
      <c r="R16" s="2"/>
      <c r="S16" s="3"/>
      <c r="T16" s="3"/>
      <c r="U16" s="2"/>
      <c r="V16" s="2"/>
      <c r="W16" s="2"/>
      <c r="X16" s="2"/>
      <c r="Y16" s="2"/>
      <c r="Z16" s="2"/>
      <c r="AA16" s="8"/>
      <c r="AB16" s="161"/>
      <c r="AC16" s="7">
        <f t="shared" si="0"/>
        <v>0</v>
      </c>
      <c r="AD16" s="115">
        <f t="shared" si="2"/>
        <v>0</v>
      </c>
      <c r="AE16" s="7"/>
      <c r="AF16" s="46"/>
    </row>
    <row r="17" spans="1:32">
      <c r="A17" s="2">
        <v>30</v>
      </c>
      <c r="B17" s="93"/>
      <c r="C17" s="2">
        <v>30</v>
      </c>
      <c r="D17" s="86">
        <f t="shared" si="1"/>
        <v>-2</v>
      </c>
      <c r="E17" s="72" t="s">
        <v>52</v>
      </c>
      <c r="F17" s="168">
        <v>28</v>
      </c>
      <c r="G17" s="6"/>
      <c r="H17" s="6"/>
      <c r="I17" s="6"/>
      <c r="J17" s="6"/>
      <c r="K17" s="6"/>
      <c r="L17" s="6"/>
      <c r="M17" s="2"/>
      <c r="N17" s="2"/>
      <c r="O17" s="3"/>
      <c r="P17" s="6"/>
      <c r="Q17" s="3"/>
      <c r="R17" s="2"/>
      <c r="S17" s="3"/>
      <c r="T17" s="3"/>
      <c r="U17" s="2"/>
      <c r="V17" s="2"/>
      <c r="W17" s="2"/>
      <c r="X17" s="2"/>
      <c r="Y17" s="2"/>
      <c r="Z17" s="2"/>
      <c r="AA17" s="8"/>
      <c r="AB17" s="161"/>
      <c r="AC17" s="7">
        <f t="shared" si="0"/>
        <v>0</v>
      </c>
      <c r="AD17" s="115">
        <f t="shared" si="2"/>
        <v>0</v>
      </c>
      <c r="AE17" s="7"/>
      <c r="AF17" s="50"/>
    </row>
    <row r="18" spans="1:32">
      <c r="A18" s="2">
        <v>30</v>
      </c>
      <c r="B18" s="93"/>
      <c r="C18" s="2">
        <v>30</v>
      </c>
      <c r="D18" s="86">
        <f t="shared" si="1"/>
        <v>-2</v>
      </c>
      <c r="E18" s="72" t="s">
        <v>87</v>
      </c>
      <c r="F18" s="168">
        <v>28</v>
      </c>
      <c r="G18" s="6"/>
      <c r="H18" s="6"/>
      <c r="I18" s="6"/>
      <c r="J18" s="6"/>
      <c r="K18" s="6"/>
      <c r="L18" s="6"/>
      <c r="M18" s="2"/>
      <c r="N18" s="2"/>
      <c r="O18" s="3"/>
      <c r="P18" s="6"/>
      <c r="Q18" s="3"/>
      <c r="R18" s="2"/>
      <c r="S18" s="3"/>
      <c r="T18" s="3"/>
      <c r="U18" s="2"/>
      <c r="V18" s="2"/>
      <c r="W18" s="2"/>
      <c r="X18" s="2"/>
      <c r="Y18" s="2"/>
      <c r="Z18" s="2"/>
      <c r="AA18" s="8"/>
      <c r="AB18" s="161"/>
      <c r="AC18" s="7">
        <f t="shared" si="0"/>
        <v>0</v>
      </c>
      <c r="AD18" s="115">
        <f t="shared" si="2"/>
        <v>0</v>
      </c>
      <c r="AE18" s="7"/>
      <c r="AF18" s="50"/>
    </row>
    <row r="19" spans="1:32">
      <c r="A19" s="2">
        <v>30</v>
      </c>
      <c r="B19" s="93"/>
      <c r="C19" s="82">
        <v>30</v>
      </c>
      <c r="D19" s="86">
        <f t="shared" si="1"/>
        <v>0</v>
      </c>
      <c r="E19" s="72" t="s">
        <v>5</v>
      </c>
      <c r="F19" s="168">
        <v>30</v>
      </c>
      <c r="G19" s="3"/>
      <c r="H19" s="6"/>
      <c r="I19" s="6"/>
      <c r="J19" s="6"/>
      <c r="K19" s="3"/>
      <c r="L19" s="6"/>
      <c r="M19" s="2"/>
      <c r="N19" s="2"/>
      <c r="O19" s="3"/>
      <c r="P19" s="6"/>
      <c r="Q19" s="3"/>
      <c r="R19" s="2"/>
      <c r="S19" s="3"/>
      <c r="T19" s="3"/>
      <c r="U19" s="2"/>
      <c r="V19" s="2"/>
      <c r="W19" s="2"/>
      <c r="X19" s="2"/>
      <c r="Y19" s="2"/>
      <c r="Z19" s="2"/>
      <c r="AA19" s="8"/>
      <c r="AB19" s="161"/>
      <c r="AC19" s="7">
        <f t="shared" si="0"/>
        <v>0</v>
      </c>
      <c r="AD19" s="115">
        <f t="shared" si="2"/>
        <v>0</v>
      </c>
      <c r="AE19" s="7"/>
      <c r="AF19" s="50"/>
    </row>
    <row r="20" spans="1:32">
      <c r="A20" s="2">
        <v>24</v>
      </c>
      <c r="B20" s="93"/>
      <c r="C20" s="2">
        <v>24</v>
      </c>
      <c r="D20" s="86">
        <f t="shared" si="1"/>
        <v>0</v>
      </c>
      <c r="E20" s="72" t="s">
        <v>6</v>
      </c>
      <c r="F20" s="168">
        <v>24</v>
      </c>
      <c r="G20" s="6"/>
      <c r="H20" s="6"/>
      <c r="I20" s="6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2"/>
      <c r="V20" s="2"/>
      <c r="W20" s="2"/>
      <c r="X20" s="2"/>
      <c r="Y20" s="2"/>
      <c r="Z20" s="2"/>
      <c r="AA20" s="8"/>
      <c r="AB20" s="161"/>
      <c r="AC20" s="7">
        <f t="shared" si="0"/>
        <v>0</v>
      </c>
      <c r="AD20" s="115">
        <f t="shared" si="2"/>
        <v>0</v>
      </c>
      <c r="AE20" s="7"/>
      <c r="AF20" s="50"/>
    </row>
    <row r="21" spans="1:32">
      <c r="A21" s="2">
        <v>24</v>
      </c>
      <c r="B21" s="93"/>
      <c r="C21" s="2">
        <v>24</v>
      </c>
      <c r="D21" s="86">
        <f t="shared" si="1"/>
        <v>-4</v>
      </c>
      <c r="E21" s="72" t="s">
        <v>7</v>
      </c>
      <c r="F21" s="168">
        <v>20</v>
      </c>
      <c r="G21" s="6"/>
      <c r="H21" s="6"/>
      <c r="I21" s="6"/>
      <c r="J21" s="6"/>
      <c r="K21" s="3"/>
      <c r="L21" s="6"/>
      <c r="M21" s="2"/>
      <c r="N21" s="2"/>
      <c r="O21" s="3"/>
      <c r="P21" s="6"/>
      <c r="Q21" s="3"/>
      <c r="R21" s="2"/>
      <c r="S21" s="3"/>
      <c r="T21" s="3"/>
      <c r="U21" s="2"/>
      <c r="V21" s="2"/>
      <c r="W21" s="2"/>
      <c r="X21" s="2"/>
      <c r="Y21" s="2"/>
      <c r="Z21" s="2"/>
      <c r="AA21" s="8"/>
      <c r="AB21" s="161"/>
      <c r="AC21" s="7">
        <f t="shared" si="0"/>
        <v>0</v>
      </c>
      <c r="AD21" s="115">
        <f t="shared" si="2"/>
        <v>0</v>
      </c>
      <c r="AE21" s="7"/>
      <c r="AF21" s="50"/>
    </row>
    <row r="22" spans="1:32">
      <c r="A22" s="83"/>
      <c r="B22" s="96"/>
      <c r="C22" s="83"/>
      <c r="D22" s="83"/>
      <c r="E22" s="71"/>
      <c r="F22" s="167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203"/>
      <c r="AC22" s="15">
        <f t="shared" si="0"/>
        <v>0</v>
      </c>
      <c r="AD22" s="15"/>
      <c r="AE22" s="15"/>
      <c r="AF22" s="50"/>
    </row>
    <row r="23" spans="1:32">
      <c r="A23" s="2">
        <v>30</v>
      </c>
      <c r="B23" s="93"/>
      <c r="C23" s="2">
        <v>30</v>
      </c>
      <c r="D23" s="86">
        <f t="shared" si="1"/>
        <v>0</v>
      </c>
      <c r="E23" s="87" t="s">
        <v>50</v>
      </c>
      <c r="F23" s="171">
        <v>30</v>
      </c>
      <c r="G23" s="3"/>
      <c r="H23" s="3"/>
      <c r="I23" s="3"/>
      <c r="J23" s="3"/>
      <c r="K23" s="3"/>
      <c r="L23" s="3"/>
      <c r="M23" s="3"/>
      <c r="N23" s="3"/>
      <c r="O23" s="8"/>
      <c r="P23" s="3"/>
      <c r="Q23" s="3"/>
      <c r="R23" s="3"/>
      <c r="S23" s="3"/>
      <c r="T23" s="3"/>
      <c r="U23" s="3"/>
      <c r="V23" s="8"/>
      <c r="W23" s="8"/>
      <c r="X23" s="3"/>
      <c r="Y23" s="3"/>
      <c r="Z23" s="3"/>
      <c r="AA23" s="8"/>
      <c r="AB23" s="160"/>
      <c r="AC23" s="7">
        <f>SUM(G23:AB23)</f>
        <v>0</v>
      </c>
      <c r="AD23" s="115">
        <f t="shared" si="2"/>
        <v>0</v>
      </c>
      <c r="AE23" s="7"/>
      <c r="AF23" s="50"/>
    </row>
    <row r="24" spans="1:32">
      <c r="A24" s="2">
        <v>30</v>
      </c>
      <c r="B24" s="93">
        <v>1</v>
      </c>
      <c r="C24" s="2">
        <v>29</v>
      </c>
      <c r="D24" s="86">
        <f t="shared" si="1"/>
        <v>0</v>
      </c>
      <c r="E24" s="87" t="s">
        <v>51</v>
      </c>
      <c r="F24" s="171">
        <v>30</v>
      </c>
      <c r="G24" s="3"/>
      <c r="H24" s="3"/>
      <c r="I24" s="3"/>
      <c r="J24" s="3"/>
      <c r="K24" s="3"/>
      <c r="L24" s="3"/>
      <c r="M24" s="3"/>
      <c r="N24" s="3"/>
      <c r="O24" s="8"/>
      <c r="P24" s="3"/>
      <c r="Q24" s="3"/>
      <c r="R24" s="3"/>
      <c r="S24" s="3"/>
      <c r="T24" s="3"/>
      <c r="U24" s="3"/>
      <c r="V24" s="8"/>
      <c r="W24" s="8"/>
      <c r="X24" s="3"/>
      <c r="Y24" s="3"/>
      <c r="Z24" s="3"/>
      <c r="AA24" s="8"/>
      <c r="AB24" s="160"/>
      <c r="AC24" s="7">
        <f>SUM(G24:AB24)</f>
        <v>0</v>
      </c>
      <c r="AD24" s="115">
        <f t="shared" si="2"/>
        <v>0</v>
      </c>
      <c r="AE24" s="7"/>
      <c r="AF24" s="50"/>
    </row>
    <row r="25" spans="1:32">
      <c r="A25" s="2">
        <v>24</v>
      </c>
      <c r="B25" s="93"/>
      <c r="C25" s="2">
        <v>23</v>
      </c>
      <c r="D25" s="86">
        <f t="shared" si="1"/>
        <v>1</v>
      </c>
      <c r="E25" s="87" t="s">
        <v>8</v>
      </c>
      <c r="F25" s="171">
        <v>24</v>
      </c>
      <c r="G25" s="3"/>
      <c r="H25" s="3"/>
      <c r="I25" s="3"/>
      <c r="J25" s="3"/>
      <c r="K25" s="3"/>
      <c r="L25" s="6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8"/>
      <c r="AB25" s="160"/>
      <c r="AC25" s="7">
        <f t="shared" si="0"/>
        <v>0</v>
      </c>
      <c r="AD25" s="115">
        <f t="shared" si="2"/>
        <v>0</v>
      </c>
      <c r="AE25" s="7"/>
      <c r="AF25" s="46"/>
    </row>
    <row r="26" spans="1:32">
      <c r="A26" s="2">
        <v>24</v>
      </c>
      <c r="B26" s="93"/>
      <c r="C26" s="2">
        <v>22</v>
      </c>
      <c r="D26" s="86">
        <f t="shared" si="1"/>
        <v>2</v>
      </c>
      <c r="E26" s="87" t="s">
        <v>75</v>
      </c>
      <c r="F26" s="171">
        <v>24</v>
      </c>
      <c r="G26" s="3"/>
      <c r="H26" s="3"/>
      <c r="I26" s="3"/>
      <c r="J26" s="3"/>
      <c r="K26" s="3"/>
      <c r="L26" s="6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8"/>
      <c r="AB26" s="160"/>
      <c r="AC26" s="7">
        <f>SUM(G26:AB26)</f>
        <v>0</v>
      </c>
      <c r="AD26" s="115">
        <f t="shared" si="2"/>
        <v>0</v>
      </c>
      <c r="AE26" s="7"/>
      <c r="AF26" s="46"/>
    </row>
    <row r="27" spans="1:32">
      <c r="A27" s="2">
        <v>24</v>
      </c>
      <c r="B27" s="93"/>
      <c r="C27" s="2">
        <v>24</v>
      </c>
      <c r="D27" s="86">
        <f t="shared" si="1"/>
        <v>0</v>
      </c>
      <c r="E27" s="87" t="s">
        <v>113</v>
      </c>
      <c r="F27" s="171">
        <v>24</v>
      </c>
      <c r="G27" s="3"/>
      <c r="H27" s="3"/>
      <c r="I27" s="3"/>
      <c r="J27" s="3"/>
      <c r="K27" s="3"/>
      <c r="L27" s="6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8"/>
      <c r="AB27" s="160"/>
      <c r="AC27" s="7">
        <f t="shared" si="0"/>
        <v>0</v>
      </c>
      <c r="AD27" s="115">
        <f t="shared" si="2"/>
        <v>0</v>
      </c>
      <c r="AE27" s="7"/>
      <c r="AF27" s="46"/>
    </row>
    <row r="28" spans="1:32">
      <c r="A28" s="2">
        <v>24</v>
      </c>
      <c r="B28" s="93"/>
      <c r="C28" s="2">
        <v>18</v>
      </c>
      <c r="D28" s="86">
        <f t="shared" si="1"/>
        <v>6</v>
      </c>
      <c r="E28" s="87" t="s">
        <v>112</v>
      </c>
      <c r="F28" s="171">
        <v>24</v>
      </c>
      <c r="G28" s="3"/>
      <c r="H28" s="3"/>
      <c r="I28" s="3"/>
      <c r="J28" s="3"/>
      <c r="K28" s="3"/>
      <c r="L28" s="6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8"/>
      <c r="AB28" s="160"/>
      <c r="AC28" s="7">
        <f t="shared" si="0"/>
        <v>0</v>
      </c>
      <c r="AD28" s="115">
        <f t="shared" si="2"/>
        <v>0</v>
      </c>
      <c r="AE28" s="7"/>
      <c r="AF28" s="46"/>
    </row>
    <row r="29" spans="1:32">
      <c r="A29" s="2">
        <v>30</v>
      </c>
      <c r="B29" s="93">
        <v>1</v>
      </c>
      <c r="C29" s="2">
        <v>27</v>
      </c>
      <c r="D29" s="86">
        <f t="shared" si="1"/>
        <v>0</v>
      </c>
      <c r="E29" s="87" t="s">
        <v>85</v>
      </c>
      <c r="F29" s="171">
        <v>28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3"/>
      <c r="R29" s="3"/>
      <c r="S29" s="3"/>
      <c r="T29" s="3"/>
      <c r="U29" s="3"/>
      <c r="V29" s="3"/>
      <c r="W29" s="3"/>
      <c r="X29" s="3"/>
      <c r="Y29" s="2"/>
      <c r="Z29" s="3"/>
      <c r="AA29" s="8"/>
      <c r="AB29" s="160"/>
      <c r="AC29" s="7">
        <f t="shared" si="0"/>
        <v>0</v>
      </c>
      <c r="AD29" s="115">
        <f t="shared" si="2"/>
        <v>0</v>
      </c>
      <c r="AE29" s="7"/>
      <c r="AF29" s="50"/>
    </row>
    <row r="30" spans="1:32">
      <c r="A30" s="2">
        <v>30</v>
      </c>
      <c r="B30" s="93"/>
      <c r="C30" s="3">
        <v>29</v>
      </c>
      <c r="D30" s="86">
        <f t="shared" si="1"/>
        <v>-1</v>
      </c>
      <c r="E30" s="87" t="s">
        <v>86</v>
      </c>
      <c r="F30" s="171">
        <v>28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3"/>
      <c r="R30" s="3"/>
      <c r="S30" s="162"/>
      <c r="T30" s="3"/>
      <c r="U30" s="3"/>
      <c r="V30" s="3"/>
      <c r="W30" s="3"/>
      <c r="X30" s="2"/>
      <c r="Y30" s="3"/>
      <c r="Z30" s="3"/>
      <c r="AA30" s="8"/>
      <c r="AB30" s="160"/>
      <c r="AC30" s="7">
        <f t="shared" si="0"/>
        <v>0</v>
      </c>
      <c r="AD30" s="115">
        <f t="shared" si="2"/>
        <v>0</v>
      </c>
      <c r="AE30" s="7"/>
      <c r="AF30" s="50"/>
    </row>
    <row r="31" spans="1:32">
      <c r="A31" s="2">
        <v>30</v>
      </c>
      <c r="B31" s="93"/>
      <c r="C31" s="3">
        <v>30</v>
      </c>
      <c r="D31" s="86">
        <f t="shared" si="1"/>
        <v>0</v>
      </c>
      <c r="E31" s="87" t="s">
        <v>9</v>
      </c>
      <c r="F31" s="171">
        <v>30</v>
      </c>
      <c r="G31" s="3"/>
      <c r="H31" s="6"/>
      <c r="I31" s="6"/>
      <c r="J31" s="6"/>
      <c r="K31" s="6"/>
      <c r="L31" s="6"/>
      <c r="M31" s="6"/>
      <c r="N31" s="6"/>
      <c r="O31" s="6"/>
      <c r="P31" s="6"/>
      <c r="Q31" s="3"/>
      <c r="R31" s="3"/>
      <c r="S31" s="3"/>
      <c r="T31" s="3"/>
      <c r="U31" s="3"/>
      <c r="V31" s="3"/>
      <c r="W31" s="3"/>
      <c r="X31" s="3"/>
      <c r="Y31" s="3"/>
      <c r="Z31" s="2"/>
      <c r="AA31" s="8"/>
      <c r="AB31" s="160"/>
      <c r="AC31" s="7">
        <f t="shared" si="0"/>
        <v>0</v>
      </c>
      <c r="AD31" s="115">
        <f t="shared" si="2"/>
        <v>0</v>
      </c>
      <c r="AE31" s="7"/>
      <c r="AF31" s="47"/>
    </row>
    <row r="32" spans="1:32">
      <c r="A32" s="2">
        <v>24</v>
      </c>
      <c r="B32" s="93"/>
      <c r="C32" s="3">
        <v>23</v>
      </c>
      <c r="D32" s="86">
        <f t="shared" si="1"/>
        <v>-1</v>
      </c>
      <c r="E32" s="87" t="s">
        <v>91</v>
      </c>
      <c r="F32" s="171">
        <v>22</v>
      </c>
      <c r="G32" s="6"/>
      <c r="H32" s="6"/>
      <c r="I32" s="6"/>
      <c r="J32" s="6"/>
      <c r="K32" s="3"/>
      <c r="L32" s="6"/>
      <c r="M32" s="6"/>
      <c r="N32" s="6"/>
      <c r="O32" s="3"/>
      <c r="P32" s="3"/>
      <c r="Q32" s="3"/>
      <c r="R32" s="3"/>
      <c r="S32" s="6"/>
      <c r="T32" s="3"/>
      <c r="U32" s="3"/>
      <c r="V32" s="3"/>
      <c r="W32" s="3"/>
      <c r="X32" s="3"/>
      <c r="Y32" s="3"/>
      <c r="Z32" s="3"/>
      <c r="AA32" s="8"/>
      <c r="AB32" s="160"/>
      <c r="AC32" s="7">
        <f t="shared" si="0"/>
        <v>0</v>
      </c>
      <c r="AD32" s="115">
        <f t="shared" si="2"/>
        <v>0</v>
      </c>
      <c r="AE32" s="7"/>
      <c r="AF32" s="50"/>
    </row>
    <row r="33" spans="1:32">
      <c r="A33" s="2">
        <v>24</v>
      </c>
      <c r="B33" s="93"/>
      <c r="C33" s="2">
        <v>18</v>
      </c>
      <c r="D33" s="86">
        <f t="shared" si="1"/>
        <v>4</v>
      </c>
      <c r="E33" s="87" t="s">
        <v>92</v>
      </c>
      <c r="F33" s="171">
        <v>22</v>
      </c>
      <c r="G33" s="6"/>
      <c r="H33" s="6"/>
      <c r="I33" s="6"/>
      <c r="J33" s="6"/>
      <c r="K33" s="3"/>
      <c r="L33" s="6"/>
      <c r="M33" s="6"/>
      <c r="N33" s="6"/>
      <c r="O33" s="3"/>
      <c r="P33" s="3"/>
      <c r="Q33" s="3"/>
      <c r="R33" s="3"/>
      <c r="S33" s="59"/>
      <c r="T33" s="6"/>
      <c r="U33" s="6"/>
      <c r="V33" s="6"/>
      <c r="W33" s="3"/>
      <c r="X33" s="3"/>
      <c r="Y33" s="3"/>
      <c r="Z33" s="3"/>
      <c r="AA33" s="8"/>
      <c r="AB33" s="160"/>
      <c r="AC33" s="7">
        <f t="shared" si="0"/>
        <v>0</v>
      </c>
      <c r="AD33" s="115">
        <f t="shared" si="2"/>
        <v>0</v>
      </c>
      <c r="AE33" s="7"/>
      <c r="AF33" s="47"/>
    </row>
    <row r="34" spans="1:32">
      <c r="A34" s="83"/>
      <c r="B34" s="96"/>
      <c r="C34" s="83"/>
      <c r="D34" s="83"/>
      <c r="E34" s="71"/>
      <c r="F34" s="167"/>
      <c r="G34" s="24"/>
      <c r="H34" s="24"/>
      <c r="I34" s="24"/>
      <c r="J34" s="24"/>
      <c r="K34" s="19"/>
      <c r="L34" s="24"/>
      <c r="M34" s="19"/>
      <c r="N34" s="19"/>
      <c r="O34" s="19"/>
      <c r="P34" s="24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203"/>
      <c r="AC34" s="15"/>
      <c r="AD34" s="15"/>
      <c r="AE34" s="15"/>
      <c r="AF34" s="50"/>
    </row>
    <row r="35" spans="1:32">
      <c r="A35" s="83"/>
      <c r="B35" s="96"/>
      <c r="C35" s="83"/>
      <c r="D35" s="83"/>
      <c r="E35" s="71"/>
      <c r="F35" s="167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203"/>
      <c r="AC35" s="15">
        <f t="shared" ref="AC35:AC48" si="3">SUM(G35:AB35)</f>
        <v>0</v>
      </c>
      <c r="AD35" s="15"/>
      <c r="AE35" s="15"/>
      <c r="AF35" s="47"/>
    </row>
    <row r="36" spans="1:32">
      <c r="A36" s="2">
        <v>30</v>
      </c>
      <c r="B36" s="93"/>
      <c r="C36" s="2">
        <v>29</v>
      </c>
      <c r="D36" s="86">
        <f t="shared" si="1"/>
        <v>0</v>
      </c>
      <c r="E36" s="89" t="s">
        <v>79</v>
      </c>
      <c r="F36" s="171">
        <v>29</v>
      </c>
      <c r="G36" s="6"/>
      <c r="H36" s="6"/>
      <c r="I36" s="6"/>
      <c r="J36" s="6"/>
      <c r="K36" s="3"/>
      <c r="L36" s="3"/>
      <c r="M36" s="6"/>
      <c r="N36" s="6"/>
      <c r="O36" s="2"/>
      <c r="P36" s="6"/>
      <c r="Q36" s="6"/>
      <c r="R36" s="6"/>
      <c r="S36" s="6"/>
      <c r="T36" s="6"/>
      <c r="U36" s="6"/>
      <c r="V36" s="8"/>
      <c r="W36" s="8"/>
      <c r="X36" s="6"/>
      <c r="Y36" s="6"/>
      <c r="Z36" s="6"/>
      <c r="AA36" s="8"/>
      <c r="AB36" s="204"/>
      <c r="AC36" s="64">
        <f>SUM(G36:AB36)</f>
        <v>0</v>
      </c>
      <c r="AD36" s="115">
        <f t="shared" si="2"/>
        <v>0</v>
      </c>
      <c r="AE36" s="64"/>
      <c r="AF36" s="47"/>
    </row>
    <row r="37" spans="1:32">
      <c r="A37" s="2">
        <v>30</v>
      </c>
      <c r="B37" s="93">
        <v>1</v>
      </c>
      <c r="C37" s="2">
        <v>29</v>
      </c>
      <c r="D37" s="86">
        <f t="shared" si="1"/>
        <v>-1</v>
      </c>
      <c r="E37" s="89" t="s">
        <v>80</v>
      </c>
      <c r="F37" s="171">
        <v>29</v>
      </c>
      <c r="G37" s="6"/>
      <c r="H37" s="6"/>
      <c r="I37" s="6"/>
      <c r="J37" s="6"/>
      <c r="K37" s="3"/>
      <c r="L37" s="3"/>
      <c r="M37" s="6"/>
      <c r="N37" s="6"/>
      <c r="O37" s="2"/>
      <c r="P37" s="6"/>
      <c r="Q37" s="6"/>
      <c r="R37" s="6"/>
      <c r="S37" s="6"/>
      <c r="T37" s="6"/>
      <c r="U37" s="6"/>
      <c r="V37" s="8"/>
      <c r="W37" s="8"/>
      <c r="X37" s="6"/>
      <c r="Y37" s="6"/>
      <c r="Z37" s="6"/>
      <c r="AA37" s="8"/>
      <c r="AB37" s="204"/>
      <c r="AC37" s="64">
        <f>SUM(G37:AB37)</f>
        <v>0</v>
      </c>
      <c r="AD37" s="115">
        <f t="shared" si="2"/>
        <v>0</v>
      </c>
      <c r="AE37" s="64"/>
      <c r="AF37" s="47"/>
    </row>
    <row r="38" spans="1:32">
      <c r="A38" s="2">
        <v>15</v>
      </c>
      <c r="B38" s="93"/>
      <c r="C38" s="2">
        <v>15</v>
      </c>
      <c r="D38" s="86">
        <f t="shared" si="1"/>
        <v>0</v>
      </c>
      <c r="E38" s="89" t="s">
        <v>81</v>
      </c>
      <c r="F38" s="171">
        <v>15</v>
      </c>
      <c r="G38" s="6"/>
      <c r="H38" s="6"/>
      <c r="I38" s="6"/>
      <c r="J38" s="6"/>
      <c r="K38" s="3"/>
      <c r="L38" s="6"/>
      <c r="M38" s="6"/>
      <c r="N38" s="6"/>
      <c r="O38" s="3"/>
      <c r="P38" s="6"/>
      <c r="Q38" s="6"/>
      <c r="R38" s="6"/>
      <c r="S38" s="6"/>
      <c r="T38" s="6"/>
      <c r="U38" s="6"/>
      <c r="V38" s="8"/>
      <c r="W38" s="8"/>
      <c r="X38" s="6"/>
      <c r="Y38" s="6"/>
      <c r="Z38" s="6"/>
      <c r="AA38" s="8"/>
      <c r="AB38" s="204"/>
      <c r="AC38" s="64">
        <f>SUM(G38:AB38)</f>
        <v>0</v>
      </c>
      <c r="AD38" s="115">
        <f t="shared" si="2"/>
        <v>0</v>
      </c>
      <c r="AE38" s="64"/>
      <c r="AF38" s="47"/>
    </row>
    <row r="39" spans="1:32">
      <c r="A39" s="2">
        <v>24</v>
      </c>
      <c r="B39" s="93"/>
      <c r="C39" s="2">
        <v>21</v>
      </c>
      <c r="D39" s="86">
        <f t="shared" si="1"/>
        <v>-1</v>
      </c>
      <c r="E39" s="89" t="s">
        <v>10</v>
      </c>
      <c r="F39" s="171">
        <v>20</v>
      </c>
      <c r="G39" s="3"/>
      <c r="H39" s="2"/>
      <c r="I39" s="2"/>
      <c r="J39" s="2"/>
      <c r="K39" s="3"/>
      <c r="L39" s="3"/>
      <c r="M39" s="2"/>
      <c r="N39" s="2"/>
      <c r="O39" s="2"/>
      <c r="P39" s="2"/>
      <c r="Q39" s="2"/>
      <c r="R39" s="2"/>
      <c r="S39" s="2"/>
      <c r="T39" s="2"/>
      <c r="U39" s="3"/>
      <c r="V39" s="3"/>
      <c r="W39" s="2"/>
      <c r="X39" s="3"/>
      <c r="Y39" s="3"/>
      <c r="Z39" s="3"/>
      <c r="AA39" s="8"/>
      <c r="AB39" s="161"/>
      <c r="AC39" s="7">
        <f t="shared" si="3"/>
        <v>0</v>
      </c>
      <c r="AD39" s="115">
        <f t="shared" si="2"/>
        <v>0</v>
      </c>
      <c r="AE39" s="7"/>
      <c r="AF39" s="47"/>
    </row>
    <row r="40" spans="1:32">
      <c r="A40" s="2">
        <v>24</v>
      </c>
      <c r="B40" s="93"/>
      <c r="C40" s="2">
        <v>21</v>
      </c>
      <c r="D40" s="86">
        <f t="shared" si="1"/>
        <v>-1</v>
      </c>
      <c r="E40" s="89" t="s">
        <v>11</v>
      </c>
      <c r="F40" s="171">
        <v>20</v>
      </c>
      <c r="G40" s="3"/>
      <c r="H40" s="2"/>
      <c r="I40" s="2"/>
      <c r="J40" s="2"/>
      <c r="K40" s="3"/>
      <c r="L40" s="3"/>
      <c r="M40" s="2"/>
      <c r="N40" s="2"/>
      <c r="O40" s="2"/>
      <c r="P40" s="2"/>
      <c r="Q40" s="2"/>
      <c r="R40" s="2"/>
      <c r="S40" s="2"/>
      <c r="T40" s="2"/>
      <c r="U40" s="3"/>
      <c r="V40" s="3"/>
      <c r="W40" s="2"/>
      <c r="X40" s="3"/>
      <c r="Y40" s="3"/>
      <c r="Z40" s="3"/>
      <c r="AA40" s="8"/>
      <c r="AB40" s="161"/>
      <c r="AC40" s="7">
        <f t="shared" si="3"/>
        <v>0</v>
      </c>
      <c r="AD40" s="115">
        <f t="shared" si="2"/>
        <v>0</v>
      </c>
      <c r="AE40" s="7"/>
      <c r="AF40" s="47"/>
    </row>
    <row r="41" spans="1:32" ht="11.25" customHeight="1">
      <c r="A41" s="2">
        <v>24</v>
      </c>
      <c r="B41" s="93"/>
      <c r="C41" s="2">
        <v>22</v>
      </c>
      <c r="D41" s="86">
        <f t="shared" si="1"/>
        <v>2</v>
      </c>
      <c r="E41" s="89" t="s">
        <v>12</v>
      </c>
      <c r="F41" s="171">
        <v>24</v>
      </c>
      <c r="G41" s="2"/>
      <c r="H41" s="2"/>
      <c r="I41" s="2"/>
      <c r="J41" s="2"/>
      <c r="K41" s="3"/>
      <c r="L41" s="3"/>
      <c r="M41" s="2"/>
      <c r="N41" s="2"/>
      <c r="O41" s="2"/>
      <c r="P41" s="2"/>
      <c r="Q41" s="2"/>
      <c r="R41" s="2"/>
      <c r="S41" s="2"/>
      <c r="T41" s="2"/>
      <c r="U41" s="3"/>
      <c r="V41" s="3"/>
      <c r="W41" s="2"/>
      <c r="X41" s="3"/>
      <c r="Y41" s="3"/>
      <c r="Z41" s="3"/>
      <c r="AA41" s="8"/>
      <c r="AB41" s="161"/>
      <c r="AC41" s="64">
        <f t="shared" si="3"/>
        <v>0</v>
      </c>
      <c r="AD41" s="115">
        <f t="shared" si="2"/>
        <v>0</v>
      </c>
      <c r="AE41" s="64"/>
      <c r="AF41" s="47"/>
    </row>
    <row r="42" spans="1:32">
      <c r="A42" s="2">
        <v>24</v>
      </c>
      <c r="B42" s="93"/>
      <c r="C42" s="2">
        <v>21</v>
      </c>
      <c r="D42" s="86">
        <f t="shared" si="1"/>
        <v>1</v>
      </c>
      <c r="E42" s="89" t="s">
        <v>13</v>
      </c>
      <c r="F42" s="171">
        <v>22</v>
      </c>
      <c r="G42" s="2"/>
      <c r="H42" s="2"/>
      <c r="I42" s="2"/>
      <c r="J42" s="2"/>
      <c r="K42" s="3"/>
      <c r="L42" s="3"/>
      <c r="M42" s="2"/>
      <c r="N42" s="2"/>
      <c r="O42" s="2"/>
      <c r="P42" s="2"/>
      <c r="Q42" s="2"/>
      <c r="R42" s="2"/>
      <c r="S42" s="2"/>
      <c r="T42" s="2"/>
      <c r="U42" s="3"/>
      <c r="V42" s="3"/>
      <c r="W42" s="2"/>
      <c r="X42" s="3"/>
      <c r="Y42" s="3"/>
      <c r="Z42" s="3"/>
      <c r="AA42" s="8"/>
      <c r="AB42" s="161"/>
      <c r="AC42" s="64">
        <f t="shared" si="3"/>
        <v>0</v>
      </c>
      <c r="AD42" s="115">
        <f t="shared" si="2"/>
        <v>0</v>
      </c>
      <c r="AE42" s="64"/>
      <c r="AF42" s="47"/>
    </row>
    <row r="43" spans="1:32">
      <c r="A43" s="2">
        <v>12</v>
      </c>
      <c r="B43" s="93"/>
      <c r="C43" s="2">
        <v>11</v>
      </c>
      <c r="D43" s="86">
        <f t="shared" si="1"/>
        <v>1</v>
      </c>
      <c r="E43" s="90" t="s">
        <v>47</v>
      </c>
      <c r="F43" s="171">
        <v>12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56"/>
      <c r="AB43" s="54"/>
      <c r="AC43" s="64">
        <f t="shared" si="3"/>
        <v>0</v>
      </c>
      <c r="AD43" s="115">
        <f t="shared" si="2"/>
        <v>0</v>
      </c>
      <c r="AE43" s="64"/>
      <c r="AF43" s="109"/>
    </row>
    <row r="44" spans="1:32">
      <c r="A44" s="2">
        <v>24</v>
      </c>
      <c r="B44" s="93"/>
      <c r="C44" s="2">
        <v>25</v>
      </c>
      <c r="D44" s="86">
        <f t="shared" si="1"/>
        <v>2</v>
      </c>
      <c r="E44" s="89" t="s">
        <v>53</v>
      </c>
      <c r="F44" s="171">
        <v>27</v>
      </c>
      <c r="G44" s="2"/>
      <c r="H44" s="2"/>
      <c r="I44" s="2"/>
      <c r="J44" s="2"/>
      <c r="K44" s="6"/>
      <c r="L44" s="3"/>
      <c r="M44" s="6"/>
      <c r="N44" s="6"/>
      <c r="O44" s="3"/>
      <c r="P44" s="2"/>
      <c r="Q44" s="2"/>
      <c r="R44" s="2"/>
      <c r="S44" s="2"/>
      <c r="T44" s="2"/>
      <c r="U44" s="3"/>
      <c r="V44" s="3"/>
      <c r="W44" s="2"/>
      <c r="X44" s="3"/>
      <c r="Y44" s="3"/>
      <c r="Z44" s="3"/>
      <c r="AA44" s="8"/>
      <c r="AB44" s="161"/>
      <c r="AC44" s="7">
        <f t="shared" si="3"/>
        <v>0</v>
      </c>
      <c r="AD44" s="115">
        <f t="shared" si="2"/>
        <v>0</v>
      </c>
      <c r="AE44" s="7"/>
      <c r="AF44" s="51"/>
    </row>
    <row r="45" spans="1:32">
      <c r="A45" s="2">
        <v>24</v>
      </c>
      <c r="B45" s="93"/>
      <c r="C45" s="2">
        <v>26</v>
      </c>
      <c r="D45" s="86">
        <f t="shared" si="1"/>
        <v>1</v>
      </c>
      <c r="E45" s="89" t="s">
        <v>89</v>
      </c>
      <c r="F45" s="171">
        <v>27</v>
      </c>
      <c r="G45" s="3"/>
      <c r="H45" s="3"/>
      <c r="I45" s="3"/>
      <c r="J45" s="3"/>
      <c r="K45" s="6"/>
      <c r="L45" s="3"/>
      <c r="M45" s="6"/>
      <c r="N45" s="6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8"/>
      <c r="AB45" s="160"/>
      <c r="AC45" s="62">
        <f t="shared" si="3"/>
        <v>0</v>
      </c>
      <c r="AD45" s="115">
        <f t="shared" si="2"/>
        <v>0</v>
      </c>
      <c r="AE45" s="62"/>
      <c r="AF45" s="51"/>
    </row>
    <row r="46" spans="1:32">
      <c r="A46" s="2">
        <v>30</v>
      </c>
      <c r="B46" s="93"/>
      <c r="C46" s="2">
        <v>30</v>
      </c>
      <c r="D46" s="86">
        <f t="shared" si="1"/>
        <v>0</v>
      </c>
      <c r="E46" s="89" t="s">
        <v>14</v>
      </c>
      <c r="F46" s="171">
        <v>30</v>
      </c>
      <c r="G46" s="6"/>
      <c r="H46" s="6"/>
      <c r="I46" s="6"/>
      <c r="J46" s="6"/>
      <c r="K46" s="6"/>
      <c r="L46" s="3"/>
      <c r="M46" s="6"/>
      <c r="N46" s="6"/>
      <c r="O46" s="3"/>
      <c r="P46" s="2"/>
      <c r="Q46" s="2"/>
      <c r="R46" s="2"/>
      <c r="S46" s="2"/>
      <c r="T46" s="2"/>
      <c r="U46" s="2"/>
      <c r="V46" s="2"/>
      <c r="W46" s="2"/>
      <c r="X46" s="2"/>
      <c r="Y46" s="2"/>
      <c r="Z46" s="3"/>
      <c r="AA46" s="8"/>
      <c r="AB46" s="161"/>
      <c r="AC46" s="7">
        <f t="shared" si="3"/>
        <v>0</v>
      </c>
      <c r="AD46" s="115">
        <f t="shared" si="2"/>
        <v>0</v>
      </c>
      <c r="AE46" s="7"/>
      <c r="AF46" s="50"/>
    </row>
    <row r="47" spans="1:32">
      <c r="A47" s="2">
        <v>24</v>
      </c>
      <c r="B47" s="93">
        <v>2</v>
      </c>
      <c r="C47" s="2">
        <v>21</v>
      </c>
      <c r="D47" s="86">
        <f t="shared" si="1"/>
        <v>1</v>
      </c>
      <c r="E47" s="89" t="s">
        <v>49</v>
      </c>
      <c r="F47" s="171">
        <v>24</v>
      </c>
      <c r="G47" s="3"/>
      <c r="H47" s="6"/>
      <c r="I47" s="6"/>
      <c r="J47" s="6"/>
      <c r="K47" s="3"/>
      <c r="L47" s="3"/>
      <c r="M47" s="6"/>
      <c r="N47" s="6"/>
      <c r="O47" s="3"/>
      <c r="P47" s="2"/>
      <c r="Q47" s="2"/>
      <c r="R47" s="2"/>
      <c r="S47" s="6"/>
      <c r="T47" s="2"/>
      <c r="U47" s="2"/>
      <c r="V47" s="2"/>
      <c r="W47" s="2"/>
      <c r="X47" s="2"/>
      <c r="Y47" s="2"/>
      <c r="Z47" s="2"/>
      <c r="AA47" s="8"/>
      <c r="AB47" s="160"/>
      <c r="AC47" s="7">
        <f t="shared" si="3"/>
        <v>0</v>
      </c>
      <c r="AD47" s="115">
        <f t="shared" si="2"/>
        <v>0</v>
      </c>
      <c r="AE47" s="7"/>
      <c r="AF47" s="50"/>
    </row>
    <row r="48" spans="1:32">
      <c r="A48" s="2">
        <v>24</v>
      </c>
      <c r="B48" s="93"/>
      <c r="C48" s="2">
        <v>22</v>
      </c>
      <c r="D48" s="86">
        <f t="shared" si="1"/>
        <v>1</v>
      </c>
      <c r="E48" s="89" t="s">
        <v>90</v>
      </c>
      <c r="F48" s="171">
        <v>23</v>
      </c>
      <c r="G48" s="6"/>
      <c r="H48" s="6"/>
      <c r="I48" s="6"/>
      <c r="J48" s="6"/>
      <c r="K48" s="3"/>
      <c r="L48" s="3"/>
      <c r="M48" s="6"/>
      <c r="N48" s="6"/>
      <c r="O48" s="3"/>
      <c r="P48" s="2"/>
      <c r="Q48" s="2"/>
      <c r="R48" s="2"/>
      <c r="S48" s="2"/>
      <c r="T48" s="3"/>
      <c r="U48" s="2"/>
      <c r="V48" s="2"/>
      <c r="W48" s="2"/>
      <c r="X48" s="2"/>
      <c r="Y48" s="2"/>
      <c r="Z48" s="2"/>
      <c r="AA48" s="8"/>
      <c r="AB48" s="161"/>
      <c r="AC48" s="7">
        <f t="shared" si="3"/>
        <v>0</v>
      </c>
      <c r="AD48" s="115">
        <f t="shared" si="2"/>
        <v>0</v>
      </c>
      <c r="AE48" s="7"/>
      <c r="AF48" s="47"/>
    </row>
    <row r="49" spans="1:32">
      <c r="A49" s="83"/>
      <c r="B49" s="96"/>
      <c r="C49" s="83"/>
      <c r="D49" s="83"/>
      <c r="E49" s="71"/>
      <c r="F49" s="167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20"/>
      <c r="AC49" s="15">
        <f>SUM(G49:AB49)</f>
        <v>0</v>
      </c>
      <c r="AD49" s="15"/>
      <c r="AE49" s="15"/>
      <c r="AF49" s="50"/>
    </row>
    <row r="50" spans="1:32" ht="12" customHeight="1">
      <c r="A50" s="2">
        <v>15</v>
      </c>
      <c r="B50" s="93"/>
      <c r="C50" s="2">
        <v>15</v>
      </c>
      <c r="D50" s="86">
        <f t="shared" si="1"/>
        <v>-2</v>
      </c>
      <c r="E50" s="70" t="s">
        <v>17</v>
      </c>
      <c r="F50" s="38">
        <v>13</v>
      </c>
      <c r="G50" s="2"/>
      <c r="H50" s="2"/>
      <c r="I50" s="2"/>
      <c r="J50" s="2"/>
      <c r="K50" s="3"/>
      <c r="L50" s="2"/>
      <c r="M50" s="2"/>
      <c r="N50" s="2"/>
      <c r="O50" s="2"/>
      <c r="P50" s="2"/>
      <c r="Q50" s="2"/>
      <c r="R50" s="2"/>
      <c r="S50" s="2"/>
      <c r="T50" s="2"/>
      <c r="U50" s="3"/>
      <c r="V50" s="2"/>
      <c r="W50" s="2"/>
      <c r="X50" s="3"/>
      <c r="Y50" s="3"/>
      <c r="Z50" s="3"/>
      <c r="AA50" s="2"/>
      <c r="AB50" s="54"/>
      <c r="AC50" s="7">
        <f>SUM(G50:AB50)</f>
        <v>0</v>
      </c>
      <c r="AD50" s="115">
        <f t="shared" si="2"/>
        <v>0</v>
      </c>
      <c r="AE50" s="7"/>
      <c r="AF50" s="50"/>
    </row>
    <row r="51" spans="1:32">
      <c r="A51" s="83"/>
      <c r="B51" s="96"/>
      <c r="C51" s="83"/>
      <c r="D51" s="83"/>
      <c r="E51" s="71"/>
      <c r="F51" s="167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20"/>
      <c r="AC51" s="15">
        <f>SUM(G51:AB51)</f>
        <v>0</v>
      </c>
      <c r="AD51" s="15"/>
      <c r="AE51" s="15"/>
      <c r="AF51" s="50"/>
    </row>
    <row r="52" spans="1:32">
      <c r="A52" s="2">
        <v>30</v>
      </c>
      <c r="B52" s="93"/>
      <c r="C52" s="2">
        <v>30</v>
      </c>
      <c r="D52" s="86">
        <f t="shared" si="1"/>
        <v>0</v>
      </c>
      <c r="E52" s="99" t="s">
        <v>18</v>
      </c>
      <c r="F52" s="168">
        <v>30</v>
      </c>
      <c r="G52" s="6"/>
      <c r="H52" s="6"/>
      <c r="I52" s="6"/>
      <c r="J52" s="6"/>
      <c r="K52" s="6"/>
      <c r="L52" s="6"/>
      <c r="M52" s="3"/>
      <c r="N52" s="3"/>
      <c r="O52" s="6"/>
      <c r="P52" s="3"/>
      <c r="Q52" s="3"/>
      <c r="R52" s="3"/>
      <c r="S52" s="3"/>
      <c r="T52" s="3"/>
      <c r="U52" s="6"/>
      <c r="V52" s="3"/>
      <c r="W52" s="3"/>
      <c r="X52" s="6"/>
      <c r="Y52" s="6"/>
      <c r="Z52" s="6"/>
      <c r="AA52" s="3"/>
      <c r="AB52" s="54"/>
      <c r="AC52" s="7">
        <f>SUM(G52:AB52)</f>
        <v>0</v>
      </c>
      <c r="AD52" s="115">
        <f t="shared" si="2"/>
        <v>0</v>
      </c>
      <c r="AE52" s="7"/>
      <c r="AF52" s="50"/>
    </row>
    <row r="53" spans="1:32" ht="13.5" thickBot="1">
      <c r="A53" s="2">
        <v>30</v>
      </c>
      <c r="B53" s="93">
        <v>1</v>
      </c>
      <c r="C53" s="2">
        <v>27</v>
      </c>
      <c r="D53" s="86">
        <f t="shared" si="1"/>
        <v>-2</v>
      </c>
      <c r="E53" s="100" t="s">
        <v>19</v>
      </c>
      <c r="F53" s="166">
        <v>26</v>
      </c>
      <c r="G53" s="6"/>
      <c r="H53" s="25"/>
      <c r="I53" s="26"/>
      <c r="J53" s="25"/>
      <c r="K53" s="6"/>
      <c r="L53" s="6"/>
      <c r="M53" s="26"/>
      <c r="N53" s="26"/>
      <c r="O53" s="6"/>
      <c r="P53" s="26"/>
      <c r="Q53" s="26"/>
      <c r="R53" s="26"/>
      <c r="S53" s="26"/>
      <c r="T53" s="26"/>
      <c r="U53" s="25"/>
      <c r="V53" s="26"/>
      <c r="W53" s="26"/>
      <c r="X53" s="25"/>
      <c r="Y53" s="25"/>
      <c r="Z53" s="25"/>
      <c r="AA53" s="26"/>
      <c r="AB53" s="55"/>
      <c r="AC53" s="40">
        <f>SUM(G53:AB53)</f>
        <v>0</v>
      </c>
      <c r="AD53" s="115">
        <f t="shared" si="2"/>
        <v>0</v>
      </c>
      <c r="AE53" s="7"/>
      <c r="AF53" s="58"/>
    </row>
    <row r="54" spans="1:32" ht="13.5" thickBot="1">
      <c r="A54" s="84"/>
      <c r="B54" s="97"/>
      <c r="C54" s="84"/>
      <c r="D54" s="84"/>
      <c r="E54" s="73"/>
      <c r="F54" s="172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8"/>
      <c r="AC54" s="29">
        <f>SUM(AC6:AC53)</f>
        <v>0</v>
      </c>
      <c r="AD54" s="113"/>
      <c r="AE54" s="113"/>
      <c r="AF54" s="110"/>
    </row>
    <row r="55" spans="1:32" ht="13.5" thickBot="1">
      <c r="A55" s="85">
        <f>SUM(A6:A54)</f>
        <v>1044</v>
      </c>
      <c r="B55" s="98">
        <f>SUM(B6:B54)</f>
        <v>7</v>
      </c>
      <c r="C55" s="85">
        <f>SUM(C6:C54)</f>
        <v>1003</v>
      </c>
      <c r="D55" s="102">
        <f t="shared" si="1"/>
        <v>-3</v>
      </c>
      <c r="E55" s="74" t="s">
        <v>94</v>
      </c>
      <c r="F55" s="42">
        <f>SUM(F3:F54)</f>
        <v>1007</v>
      </c>
      <c r="G55" s="199">
        <f t="shared" ref="G55:Z55" si="4">SUM(G6:G54)</f>
        <v>0</v>
      </c>
      <c r="H55" s="199">
        <f t="shared" si="4"/>
        <v>0</v>
      </c>
      <c r="I55" s="199">
        <f t="shared" si="4"/>
        <v>0</v>
      </c>
      <c r="J55" s="199">
        <f t="shared" si="4"/>
        <v>0</v>
      </c>
      <c r="K55" s="199">
        <f t="shared" si="4"/>
        <v>0</v>
      </c>
      <c r="L55" s="199">
        <f t="shared" si="4"/>
        <v>0</v>
      </c>
      <c r="M55" s="199">
        <f t="shared" si="4"/>
        <v>0</v>
      </c>
      <c r="N55" s="199">
        <f>SUM(N6:N54)</f>
        <v>0</v>
      </c>
      <c r="O55" s="199">
        <f t="shared" si="4"/>
        <v>0</v>
      </c>
      <c r="P55" s="199">
        <f t="shared" si="4"/>
        <v>0</v>
      </c>
      <c r="Q55" s="199">
        <f t="shared" si="4"/>
        <v>0</v>
      </c>
      <c r="R55" s="199">
        <f t="shared" si="4"/>
        <v>0</v>
      </c>
      <c r="S55" s="199">
        <f t="shared" si="4"/>
        <v>0</v>
      </c>
      <c r="T55" s="199">
        <f t="shared" si="4"/>
        <v>0</v>
      </c>
      <c r="U55" s="199">
        <f t="shared" si="4"/>
        <v>0</v>
      </c>
      <c r="V55" s="199">
        <f t="shared" si="4"/>
        <v>0</v>
      </c>
      <c r="W55" s="199">
        <f t="shared" si="4"/>
        <v>0</v>
      </c>
      <c r="X55" s="199">
        <f t="shared" si="4"/>
        <v>0</v>
      </c>
      <c r="Y55" s="199">
        <f t="shared" si="4"/>
        <v>0</v>
      </c>
      <c r="Z55" s="199">
        <f t="shared" si="4"/>
        <v>0</v>
      </c>
      <c r="AA55" s="199">
        <f>SUM(AA6:AA54)</f>
        <v>0</v>
      </c>
      <c r="AB55" s="199">
        <f>SUM(AB6:AB54)</f>
        <v>0</v>
      </c>
      <c r="AC55" s="194">
        <f>SUM(G55:AB55)</f>
        <v>0</v>
      </c>
      <c r="AD55" s="173">
        <f t="shared" si="2"/>
        <v>0</v>
      </c>
      <c r="AE55" s="175">
        <f>SUM(AE6:AE53)</f>
        <v>0</v>
      </c>
      <c r="AF55" s="111"/>
    </row>
    <row r="56" spans="1:32" ht="13.5" thickBot="1">
      <c r="A56" s="91"/>
      <c r="B56" s="91"/>
      <c r="C56" s="91"/>
      <c r="D56" s="92"/>
      <c r="E56" s="75" t="s">
        <v>116</v>
      </c>
      <c r="F56" s="42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4"/>
      <c r="AC56" s="43">
        <f>SUM(G56:AB56)</f>
        <v>0</v>
      </c>
      <c r="AD56" s="173">
        <f t="shared" si="2"/>
        <v>0</v>
      </c>
      <c r="AE56" s="176"/>
    </row>
    <row r="57" spans="1:32" ht="13.5" thickBot="1">
      <c r="A57" s="91"/>
      <c r="B57" s="91"/>
      <c r="C57" s="91"/>
      <c r="D57" s="92"/>
      <c r="E57" s="178" t="s">
        <v>118</v>
      </c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189"/>
      <c r="AB57" s="31"/>
      <c r="AC57" s="32">
        <f>SUM(G57:AB57)</f>
        <v>0</v>
      </c>
      <c r="AD57" s="173">
        <f t="shared" si="2"/>
        <v>0</v>
      </c>
      <c r="AE57" s="177"/>
    </row>
    <row r="58" spans="1:32" ht="13.5" thickBot="1">
      <c r="A58" s="91"/>
      <c r="B58" s="91"/>
      <c r="C58" s="91"/>
      <c r="D58" s="91"/>
      <c r="E58" s="180" t="s">
        <v>48</v>
      </c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  <c r="Y58" s="181"/>
      <c r="Z58" s="181"/>
      <c r="AA58" s="181"/>
      <c r="AB58" s="182"/>
      <c r="AC58" s="179">
        <f>SUM(G58:AB58)</f>
        <v>0</v>
      </c>
      <c r="AD58" s="173">
        <f>AE58-AC58</f>
        <v>0</v>
      </c>
      <c r="AE58" s="187"/>
      <c r="AF58" s="4"/>
    </row>
    <row r="59" spans="1:32" ht="13.5" thickBot="1">
      <c r="E59" s="121" t="s">
        <v>95</v>
      </c>
      <c r="F59" s="103"/>
      <c r="G59" s="117">
        <f t="shared" ref="G59:AB59" si="5">SUM(G55:G58)</f>
        <v>0</v>
      </c>
      <c r="H59" s="117">
        <f t="shared" si="5"/>
        <v>0</v>
      </c>
      <c r="I59" s="117">
        <f t="shared" si="5"/>
        <v>0</v>
      </c>
      <c r="J59" s="117">
        <f t="shared" si="5"/>
        <v>0</v>
      </c>
      <c r="K59" s="117">
        <f t="shared" si="5"/>
        <v>0</v>
      </c>
      <c r="L59" s="117">
        <f t="shared" si="5"/>
        <v>0</v>
      </c>
      <c r="M59" s="117">
        <f t="shared" si="5"/>
        <v>0</v>
      </c>
      <c r="N59" s="117">
        <f t="shared" si="5"/>
        <v>0</v>
      </c>
      <c r="O59" s="117">
        <f t="shared" si="5"/>
        <v>0</v>
      </c>
      <c r="P59" s="117">
        <f t="shared" si="5"/>
        <v>0</v>
      </c>
      <c r="Q59" s="117">
        <f t="shared" si="5"/>
        <v>0</v>
      </c>
      <c r="R59" s="117">
        <f t="shared" si="5"/>
        <v>0</v>
      </c>
      <c r="S59" s="117">
        <f t="shared" si="5"/>
        <v>0</v>
      </c>
      <c r="T59" s="117">
        <f t="shared" si="5"/>
        <v>0</v>
      </c>
      <c r="U59" s="117">
        <f t="shared" si="5"/>
        <v>0</v>
      </c>
      <c r="V59" s="117">
        <f t="shared" si="5"/>
        <v>0</v>
      </c>
      <c r="W59" s="117">
        <f t="shared" si="5"/>
        <v>0</v>
      </c>
      <c r="X59" s="117">
        <f t="shared" si="5"/>
        <v>0</v>
      </c>
      <c r="Y59" s="117">
        <f t="shared" si="5"/>
        <v>0</v>
      </c>
      <c r="Z59" s="117">
        <f t="shared" si="5"/>
        <v>0</v>
      </c>
      <c r="AA59" s="118">
        <f t="shared" si="5"/>
        <v>0</v>
      </c>
      <c r="AB59" s="118">
        <f t="shared" si="5"/>
        <v>0</v>
      </c>
      <c r="AC59" s="117">
        <f>SUM(G59:AB59)</f>
        <v>0</v>
      </c>
      <c r="AD59" s="173">
        <f t="shared" si="2"/>
        <v>0</v>
      </c>
      <c r="AE59" s="188">
        <f>SUM(AE55,AE56,AE57,AE58)</f>
        <v>0</v>
      </c>
      <c r="AF59" s="4"/>
    </row>
    <row r="60" spans="1:32" ht="15.75" thickBot="1">
      <c r="C60" s="106"/>
      <c r="E60" s="145" t="s">
        <v>110</v>
      </c>
      <c r="F60" s="146"/>
      <c r="G60" s="147"/>
      <c r="H60" s="147"/>
      <c r="I60" s="147"/>
      <c r="J60" s="147"/>
      <c r="K60" s="147"/>
      <c r="L60" s="147"/>
      <c r="M60" s="148"/>
      <c r="N60" s="145"/>
      <c r="O60" s="147"/>
      <c r="P60" s="147"/>
      <c r="Q60" s="147"/>
      <c r="R60" s="147"/>
      <c r="S60" s="147"/>
      <c r="T60" s="147"/>
      <c r="U60" s="147"/>
      <c r="V60" s="148"/>
      <c r="W60" s="147"/>
      <c r="X60" s="147"/>
      <c r="Y60" s="147"/>
      <c r="Z60" s="147"/>
      <c r="AA60" s="149"/>
      <c r="AB60" s="149"/>
      <c r="AC60" s="150">
        <f>SUM(G60:Z60)</f>
        <v>0</v>
      </c>
      <c r="AD60" s="107"/>
      <c r="AE60" s="107"/>
    </row>
    <row r="61" spans="1:32" ht="15.75" thickBot="1">
      <c r="C61" s="106"/>
      <c r="E61" s="148" t="s">
        <v>100</v>
      </c>
      <c r="F61" s="146"/>
      <c r="G61" s="147"/>
      <c r="H61" s="147"/>
      <c r="I61" s="147"/>
      <c r="J61" s="147"/>
      <c r="K61" s="147"/>
      <c r="L61" s="147"/>
      <c r="M61" s="148"/>
      <c r="N61" s="145"/>
      <c r="O61" s="147"/>
      <c r="P61" s="147"/>
      <c r="Q61" s="147"/>
      <c r="R61" s="147"/>
      <c r="S61" s="147"/>
      <c r="T61" s="147"/>
      <c r="U61" s="147"/>
      <c r="V61" s="148"/>
      <c r="W61" s="147"/>
      <c r="X61" s="147"/>
      <c r="Y61" s="147"/>
      <c r="Z61" s="147"/>
      <c r="AA61" s="149"/>
      <c r="AB61" s="149"/>
      <c r="AC61" s="151">
        <f>SUM(G61:Z61)</f>
        <v>0</v>
      </c>
      <c r="AD61" s="107"/>
      <c r="AE61" s="107"/>
    </row>
    <row r="62" spans="1:32" ht="13.5" thickBot="1">
      <c r="C62" s="106"/>
      <c r="E62" s="147" t="s">
        <v>101</v>
      </c>
      <c r="F62" s="146"/>
      <c r="G62" s="147"/>
      <c r="H62" s="147"/>
      <c r="I62" s="147"/>
      <c r="J62" s="147"/>
      <c r="K62" s="147"/>
      <c r="L62" s="147"/>
      <c r="M62" s="148"/>
      <c r="N62" s="145"/>
      <c r="O62" s="147"/>
      <c r="P62" s="147"/>
      <c r="Q62" s="147"/>
      <c r="R62" s="147"/>
      <c r="S62" s="147"/>
      <c r="T62" s="147"/>
      <c r="U62" s="147"/>
      <c r="V62" s="148"/>
      <c r="W62" s="147"/>
      <c r="X62" s="147"/>
      <c r="Y62" s="147"/>
      <c r="Z62" s="147"/>
      <c r="AA62" s="147"/>
      <c r="AB62" s="147"/>
      <c r="AC62" s="150">
        <f>SUM(G62:Z62)</f>
        <v>0</v>
      </c>
      <c r="AD62" s="1731" t="s">
        <v>121</v>
      </c>
      <c r="AE62" s="1732"/>
    </row>
    <row r="63" spans="1:32" ht="15.75" thickBot="1">
      <c r="E63" s="122" t="s">
        <v>96</v>
      </c>
      <c r="F63" s="104"/>
      <c r="G63" s="122">
        <f>G59-(G61+G62)</f>
        <v>0</v>
      </c>
      <c r="H63" s="144">
        <f t="shared" ref="H63:AB63" si="6">H59-(H61+H62)</f>
        <v>0</v>
      </c>
      <c r="I63" s="122">
        <f t="shared" si="6"/>
        <v>0</v>
      </c>
      <c r="J63" s="122">
        <f t="shared" si="6"/>
        <v>0</v>
      </c>
      <c r="K63" s="122">
        <f t="shared" si="6"/>
        <v>0</v>
      </c>
      <c r="L63" s="122">
        <f t="shared" si="6"/>
        <v>0</v>
      </c>
      <c r="M63" s="122">
        <f t="shared" si="6"/>
        <v>0</v>
      </c>
      <c r="N63" s="122">
        <f t="shared" si="6"/>
        <v>0</v>
      </c>
      <c r="O63" s="122">
        <f t="shared" si="6"/>
        <v>0</v>
      </c>
      <c r="P63" s="122">
        <f t="shared" si="6"/>
        <v>0</v>
      </c>
      <c r="Q63" s="122">
        <f t="shared" si="6"/>
        <v>0</v>
      </c>
      <c r="R63" s="122">
        <f t="shared" si="6"/>
        <v>0</v>
      </c>
      <c r="S63" s="122">
        <f t="shared" si="6"/>
        <v>0</v>
      </c>
      <c r="T63" s="122">
        <f t="shared" si="6"/>
        <v>0</v>
      </c>
      <c r="U63" s="122">
        <f t="shared" si="6"/>
        <v>0</v>
      </c>
      <c r="V63" s="122">
        <f t="shared" si="6"/>
        <v>0</v>
      </c>
      <c r="W63" s="122">
        <f t="shared" si="6"/>
        <v>0</v>
      </c>
      <c r="X63" s="122">
        <f t="shared" si="6"/>
        <v>0</v>
      </c>
      <c r="Y63" s="122">
        <f t="shared" si="6"/>
        <v>0</v>
      </c>
      <c r="Z63" s="122">
        <f t="shared" si="6"/>
        <v>0</v>
      </c>
      <c r="AA63" s="122">
        <f t="shared" si="6"/>
        <v>0</v>
      </c>
      <c r="AB63" s="122">
        <f t="shared" si="6"/>
        <v>0</v>
      </c>
      <c r="AC63" s="136">
        <f>SUM(G63:AB63)</f>
        <v>0</v>
      </c>
      <c r="AD63" s="107"/>
      <c r="AE63" s="107"/>
    </row>
    <row r="64" spans="1:32" ht="16.5" thickBot="1">
      <c r="D64" s="12"/>
      <c r="E64" s="123" t="s">
        <v>102</v>
      </c>
      <c r="F64" s="104"/>
      <c r="G64" s="119"/>
      <c r="H64" s="119"/>
      <c r="I64" s="119"/>
      <c r="J64" s="119"/>
      <c r="K64" s="120"/>
      <c r="L64" s="119"/>
      <c r="M64" s="119"/>
      <c r="N64" s="119"/>
      <c r="O64" s="119"/>
      <c r="P64" s="119"/>
      <c r="Q64" s="119"/>
      <c r="R64" s="197"/>
      <c r="S64" s="197"/>
      <c r="T64" s="119"/>
      <c r="U64" s="197"/>
      <c r="V64" s="197"/>
      <c r="W64" s="119"/>
      <c r="X64" s="197"/>
      <c r="Y64" s="119"/>
      <c r="Z64" s="119"/>
      <c r="AA64" s="119"/>
      <c r="AB64" s="119"/>
      <c r="AC64" s="198">
        <f>SUM(G64:Z64)</f>
        <v>0</v>
      </c>
      <c r="AD64" s="108"/>
      <c r="AE64" s="108"/>
    </row>
    <row r="65" spans="4:31" ht="16.5" thickBot="1">
      <c r="D65" s="12"/>
      <c r="E65" s="191" t="s">
        <v>119</v>
      </c>
      <c r="F65" s="192"/>
      <c r="G65" s="193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>
        <v>14</v>
      </c>
      <c r="W65" s="174">
        <v>36</v>
      </c>
      <c r="X65" s="174"/>
      <c r="Y65" s="174"/>
      <c r="Z65" s="174"/>
      <c r="AA65" s="193"/>
      <c r="AB65" s="193"/>
      <c r="AC65" s="196">
        <f>SUM(G65:AB65)</f>
        <v>50</v>
      </c>
      <c r="AD65" s="108"/>
      <c r="AE65" s="108"/>
    </row>
    <row r="66" spans="4:31" ht="16.5" thickBot="1">
      <c r="D66" s="12"/>
      <c r="E66" s="191" t="s">
        <v>120</v>
      </c>
      <c r="F66" s="192"/>
      <c r="G66" s="174">
        <f t="shared" ref="G66:Z66" si="7">SUM(G61+G62+G64+G65)</f>
        <v>0</v>
      </c>
      <c r="H66" s="174">
        <f>SUM(H61+H62+H64+H65)</f>
        <v>0</v>
      </c>
      <c r="I66" s="174">
        <f t="shared" si="7"/>
        <v>0</v>
      </c>
      <c r="J66" s="174">
        <f t="shared" si="7"/>
        <v>0</v>
      </c>
      <c r="K66" s="174">
        <f t="shared" si="7"/>
        <v>0</v>
      </c>
      <c r="L66" s="174">
        <f>SUM(L61+L62+L64+L65)</f>
        <v>0</v>
      </c>
      <c r="M66" s="174">
        <f t="shared" si="7"/>
        <v>0</v>
      </c>
      <c r="N66" s="174">
        <f t="shared" si="7"/>
        <v>0</v>
      </c>
      <c r="O66" s="174">
        <f t="shared" si="7"/>
        <v>0</v>
      </c>
      <c r="P66" s="174">
        <f t="shared" si="7"/>
        <v>0</v>
      </c>
      <c r="Q66" s="174">
        <f t="shared" si="7"/>
        <v>0</v>
      </c>
      <c r="R66" s="174">
        <f t="shared" si="7"/>
        <v>0</v>
      </c>
      <c r="S66" s="174">
        <f t="shared" si="7"/>
        <v>0</v>
      </c>
      <c r="T66" s="174">
        <f t="shared" si="7"/>
        <v>0</v>
      </c>
      <c r="U66" s="174">
        <f t="shared" si="7"/>
        <v>0</v>
      </c>
      <c r="V66" s="174">
        <f t="shared" si="7"/>
        <v>14</v>
      </c>
      <c r="W66" s="174">
        <f t="shared" si="7"/>
        <v>36</v>
      </c>
      <c r="X66" s="174">
        <f t="shared" si="7"/>
        <v>0</v>
      </c>
      <c r="Y66" s="174">
        <f t="shared" si="7"/>
        <v>0</v>
      </c>
      <c r="Z66" s="174">
        <f t="shared" si="7"/>
        <v>0</v>
      </c>
      <c r="AA66" s="193"/>
      <c r="AB66" s="193"/>
      <c r="AC66" s="196">
        <f>SUM(G66:AB66)</f>
        <v>50</v>
      </c>
      <c r="AD66" s="205">
        <f>SUM(AC61+AC62+AC64+AC65)</f>
        <v>50</v>
      </c>
      <c r="AE66" s="108"/>
    </row>
    <row r="67" spans="4:31" ht="15.75" thickBot="1">
      <c r="E67" s="124" t="s">
        <v>44</v>
      </c>
      <c r="F67" s="105"/>
      <c r="G67" s="195">
        <f t="shared" ref="G67:U67" si="8">G59-(G61+G62+G64+G65)</f>
        <v>0</v>
      </c>
      <c r="H67" s="195">
        <f t="shared" si="8"/>
        <v>0</v>
      </c>
      <c r="I67" s="195">
        <f t="shared" si="8"/>
        <v>0</v>
      </c>
      <c r="J67" s="195">
        <f t="shared" si="8"/>
        <v>0</v>
      </c>
      <c r="K67" s="195">
        <f t="shared" si="8"/>
        <v>0</v>
      </c>
      <c r="L67" s="195">
        <f>L59-(L61+L62+L64+L65)</f>
        <v>0</v>
      </c>
      <c r="M67" s="195">
        <f t="shared" si="8"/>
        <v>0</v>
      </c>
      <c r="N67" s="195">
        <f t="shared" si="8"/>
        <v>0</v>
      </c>
      <c r="O67" s="195">
        <f t="shared" si="8"/>
        <v>0</v>
      </c>
      <c r="P67" s="195">
        <f t="shared" si="8"/>
        <v>0</v>
      </c>
      <c r="Q67" s="195">
        <f t="shared" si="8"/>
        <v>0</v>
      </c>
      <c r="R67" s="195">
        <f t="shared" si="8"/>
        <v>0</v>
      </c>
      <c r="S67" s="195">
        <f t="shared" si="8"/>
        <v>0</v>
      </c>
      <c r="T67" s="195">
        <f t="shared" si="8"/>
        <v>0</v>
      </c>
      <c r="U67" s="195">
        <f t="shared" si="8"/>
        <v>0</v>
      </c>
      <c r="V67" s="195">
        <f t="shared" ref="V67:AB67" si="9">V59-(V61+V62+V64+V65)</f>
        <v>-14</v>
      </c>
      <c r="W67" s="195">
        <f t="shared" si="9"/>
        <v>-36</v>
      </c>
      <c r="X67" s="195">
        <f t="shared" si="9"/>
        <v>0</v>
      </c>
      <c r="Y67" s="195">
        <f t="shared" si="9"/>
        <v>0</v>
      </c>
      <c r="Z67" s="195">
        <f t="shared" si="9"/>
        <v>0</v>
      </c>
      <c r="AA67" s="116">
        <f t="shared" si="9"/>
        <v>0</v>
      </c>
      <c r="AB67" s="116">
        <f t="shared" si="9"/>
        <v>0</v>
      </c>
      <c r="AC67" s="201">
        <f>SUM(G67:AB67)</f>
        <v>-50</v>
      </c>
      <c r="AD67" s="200"/>
      <c r="AE67" s="107">
        <f>SUM(AD59+AC66+AC67)</f>
        <v>0</v>
      </c>
    </row>
    <row r="68" spans="4:31" ht="13.5" thickBot="1">
      <c r="K68" s="23"/>
      <c r="R68" s="1736"/>
      <c r="S68" s="1736"/>
      <c r="T68" s="1736"/>
      <c r="U68" s="1736"/>
      <c r="AC68" s="12"/>
      <c r="AD68" s="12"/>
      <c r="AE68" s="12"/>
    </row>
    <row r="69" spans="4:31">
      <c r="E69" s="154" t="s">
        <v>103</v>
      </c>
      <c r="F69" s="155" t="s">
        <v>105</v>
      </c>
      <c r="G69" s="156" t="s">
        <v>106</v>
      </c>
    </row>
    <row r="70" spans="4:31" ht="13.5" thickBot="1">
      <c r="E70" s="157" t="s">
        <v>104</v>
      </c>
      <c r="F70" s="158" t="s">
        <v>105</v>
      </c>
      <c r="G70" s="159" t="s">
        <v>107</v>
      </c>
    </row>
    <row r="71" spans="4:31">
      <c r="D71" s="137"/>
      <c r="E71" s="137"/>
      <c r="K71" s="183" t="s">
        <v>115</v>
      </c>
      <c r="L71" s="183"/>
      <c r="M71" s="183">
        <v>15</v>
      </c>
      <c r="AA71" s="1736"/>
      <c r="AB71" s="1736"/>
    </row>
    <row r="72" spans="4:31">
      <c r="D72" s="137"/>
      <c r="E72" s="35" t="s">
        <v>40</v>
      </c>
      <c r="F72" s="36" t="s">
        <v>41</v>
      </c>
      <c r="G72" s="1"/>
      <c r="H72" s="1737" t="s">
        <v>1</v>
      </c>
      <c r="I72" s="1737"/>
    </row>
    <row r="73" spans="4:31">
      <c r="D73" s="137"/>
      <c r="E73" s="37" t="e">
        <f>SUM(E74+E75)</f>
        <v>#VALUE!</v>
      </c>
      <c r="F73" s="37">
        <f>SUM(F74+F75)</f>
        <v>129</v>
      </c>
      <c r="G73" s="38" t="s">
        <v>42</v>
      </c>
      <c r="H73" s="1730" t="e">
        <f>E73+F73</f>
        <v>#VALUE!</v>
      </c>
      <c r="I73" s="1730"/>
      <c r="K73" s="143" t="s">
        <v>45</v>
      </c>
      <c r="L73" s="39"/>
      <c r="M73" s="140">
        <v>25.5</v>
      </c>
    </row>
    <row r="74" spans="4:31">
      <c r="D74" s="137"/>
      <c r="E74" s="152" t="s">
        <v>46</v>
      </c>
      <c r="F74" s="153">
        <v>113.5</v>
      </c>
      <c r="G74" s="85" t="s">
        <v>43</v>
      </c>
      <c r="H74" s="1729" t="e">
        <f>E74+F74</f>
        <v>#VALUE!</v>
      </c>
      <c r="I74" s="1729"/>
      <c r="K74" s="142"/>
      <c r="M74" s="141"/>
    </row>
    <row r="75" spans="4:31">
      <c r="D75" s="137"/>
      <c r="E75" s="152" t="s">
        <v>46</v>
      </c>
      <c r="F75" s="153">
        <v>15.5</v>
      </c>
      <c r="G75" s="85" t="s">
        <v>44</v>
      </c>
      <c r="H75" s="1729" t="e">
        <f>E75+F75</f>
        <v>#VALUE!</v>
      </c>
      <c r="I75" s="1729"/>
      <c r="K75" s="184" t="s">
        <v>108</v>
      </c>
      <c r="L75" s="185"/>
      <c r="M75" s="186">
        <v>23</v>
      </c>
    </row>
    <row r="76" spans="4:31">
      <c r="D76" s="137"/>
      <c r="E76" s="137"/>
    </row>
    <row r="77" spans="4:31">
      <c r="D77" s="137"/>
      <c r="E77" s="137"/>
    </row>
    <row r="78" spans="4:31">
      <c r="D78" s="137"/>
      <c r="E78" s="137"/>
    </row>
    <row r="79" spans="4:31">
      <c r="D79" s="137"/>
      <c r="E79" s="137"/>
    </row>
    <row r="80" spans="4:31">
      <c r="D80" s="137"/>
      <c r="E80" s="137"/>
    </row>
  </sheetData>
  <mergeCells count="8">
    <mergeCell ref="H75:I75"/>
    <mergeCell ref="H73:I73"/>
    <mergeCell ref="H74:I74"/>
    <mergeCell ref="AD62:AE62"/>
    <mergeCell ref="M1:W1"/>
    <mergeCell ref="AA71:AB71"/>
    <mergeCell ref="R68:U68"/>
    <mergeCell ref="H72:I72"/>
  </mergeCells>
  <phoneticPr fontId="0" type="noConversion"/>
  <pageMargins left="0.67" right="0.47" top="0.37" bottom="0.25" header="0.18" footer="0.23"/>
  <pageSetup paperSize="8" scale="71" orientation="landscape" cellComments="asDisplayed" r:id="rId1"/>
  <headerFooter alignWithMargins="0">
    <oddFooter>&amp;L&amp;D&amp;R&amp;T</oddFooter>
  </headerFooter>
  <colBreaks count="1" manualBreakCount="1">
    <brk id="32" max="1048575" man="1"/>
  </colBreaks>
  <drawing r:id="rId2"/>
  <legacyDrawing r:id="rId3"/>
  <oleObjects>
    <mc:AlternateContent xmlns:mc="http://schemas.openxmlformats.org/markup-compatibility/2006">
      <mc:Choice Requires="x14">
        <oleObject progId="3M.DefaultNote.1" shapeId="1110" r:id="rId4">
          <objectPr defaultSize="0" autoPict="0" r:id="rId5">
            <anchor moveWithCells="1">
              <from>
                <xdr:col>33</xdr:col>
                <xdr:colOff>495300</xdr:colOff>
                <xdr:row>83</xdr:row>
                <xdr:rowOff>133350</xdr:rowOff>
              </from>
              <to>
                <xdr:col>34</xdr:col>
                <xdr:colOff>314325</xdr:colOff>
                <xdr:row>84</xdr:row>
                <xdr:rowOff>133350</xdr:rowOff>
              </to>
            </anchor>
          </objectPr>
        </oleObject>
      </mc:Choice>
      <mc:Fallback>
        <oleObject progId="3M.DefaultNote.1" shapeId="111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P107"/>
  <sheetViews>
    <sheetView view="pageBreakPreview" zoomScale="85" zoomScaleNormal="85" zoomScaleSheetLayoutView="85" workbookViewId="0">
      <pane xSplit="6" ySplit="4" topLeftCell="G70" activePane="bottomRight" state="frozen"/>
      <selection pane="topRight" activeCell="G1" sqref="G1"/>
      <selection pane="bottomLeft" activeCell="A5" sqref="A5"/>
      <selection pane="bottomRight" activeCell="H70" sqref="H70"/>
    </sheetView>
  </sheetViews>
  <sheetFormatPr baseColWidth="10" defaultColWidth="15.7109375" defaultRowHeight="12.75"/>
  <cols>
    <col min="1" max="1" width="0" style="308" hidden="1" customWidth="1"/>
    <col min="2" max="5" width="15.7109375" style="308" hidden="1" customWidth="1"/>
    <col min="6" max="6" width="22.5703125" style="746" customWidth="1"/>
    <col min="7" max="7" width="7" style="858" customWidth="1"/>
    <col min="8" max="8" width="7.28515625" style="308" customWidth="1"/>
    <col min="9" max="9" width="7.5703125" style="308" customWidth="1"/>
    <col min="10" max="13" width="5.5703125" style="308" customWidth="1"/>
    <col min="14" max="15" width="6.28515625" style="308" customWidth="1"/>
    <col min="16" max="16" width="7.85546875" style="308" bestFit="1" customWidth="1"/>
    <col min="17" max="19" width="5.140625" style="308" customWidth="1"/>
    <col min="20" max="20" width="3.85546875" style="308" customWidth="1"/>
    <col min="21" max="21" width="6.85546875" style="308" bestFit="1" customWidth="1"/>
    <col min="22" max="23" width="5.42578125" style="308" customWidth="1"/>
    <col min="24" max="24" width="5.140625" style="308" bestFit="1" customWidth="1"/>
    <col min="25" max="25" width="4.85546875" style="308" customWidth="1"/>
    <col min="26" max="26" width="8.7109375" style="308" customWidth="1"/>
    <col min="27" max="30" width="6" style="308" customWidth="1"/>
    <col min="31" max="34" width="5" style="308" customWidth="1"/>
    <col min="35" max="35" width="7" style="308" customWidth="1"/>
    <col min="36" max="38" width="5" style="308" customWidth="1"/>
    <col min="39" max="39" width="4.5703125" style="308" customWidth="1"/>
    <col min="40" max="40" width="6.140625" style="308" customWidth="1"/>
    <col min="41" max="42" width="5" style="308" customWidth="1"/>
    <col min="43" max="43" width="11.140625" style="308" customWidth="1"/>
    <col min="44" max="46" width="5" style="308" customWidth="1"/>
    <col min="47" max="47" width="7.85546875" style="308" bestFit="1" customWidth="1"/>
    <col min="48" max="50" width="5" style="308" customWidth="1"/>
    <col min="51" max="51" width="7.85546875" style="308" bestFit="1" customWidth="1"/>
    <col min="52" max="55" width="5" style="308" customWidth="1"/>
    <col min="56" max="56" width="7.140625" style="308" customWidth="1"/>
    <col min="57" max="60" width="5" style="308" customWidth="1"/>
    <col min="61" max="61" width="6.7109375" style="308" customWidth="1"/>
    <col min="62" max="64" width="5" style="308" customWidth="1"/>
    <col min="65" max="65" width="7.5703125" style="308" customWidth="1"/>
    <col min="66" max="66" width="7.85546875" style="308" bestFit="1" customWidth="1"/>
    <col min="67" max="69" width="5" style="308" customWidth="1"/>
    <col min="70" max="70" width="7.85546875" style="308" bestFit="1" customWidth="1"/>
    <col min="71" max="75" width="5" style="308" customWidth="1"/>
    <col min="76" max="76" width="7.7109375" style="308" customWidth="1"/>
    <col min="77" max="82" width="5" style="308" customWidth="1"/>
    <col min="83" max="83" width="11.140625" style="383" customWidth="1"/>
    <col min="84" max="84" width="13.5703125" style="308" hidden="1" customWidth="1"/>
    <col min="85" max="85" width="9.7109375" style="1502" customWidth="1"/>
    <col min="86" max="86" width="12.7109375" style="345" customWidth="1"/>
    <col min="87" max="87" width="22.85546875" style="1510" customWidth="1"/>
    <col min="88" max="88" width="11" style="738" customWidth="1"/>
    <col min="89" max="89" width="15.7109375" style="308"/>
    <col min="90" max="93" width="12.7109375" style="308" customWidth="1"/>
    <col min="94" max="16384" width="15.7109375" style="308"/>
  </cols>
  <sheetData>
    <row r="1" spans="2:89" ht="90.75" customHeight="1" thickTop="1" thickBot="1">
      <c r="B1" s="448" t="s">
        <v>83</v>
      </c>
      <c r="C1" s="449" t="s">
        <v>131</v>
      </c>
      <c r="D1" s="450" t="s">
        <v>125</v>
      </c>
      <c r="E1" s="1435" t="s">
        <v>88</v>
      </c>
      <c r="F1" s="1438" t="s">
        <v>367</v>
      </c>
      <c r="G1" s="1150" t="s">
        <v>237</v>
      </c>
      <c r="H1" s="1188" t="s">
        <v>0</v>
      </c>
      <c r="I1" s="1738" t="s">
        <v>146</v>
      </c>
      <c r="J1" s="1739"/>
      <c r="K1" s="1739"/>
      <c r="L1" s="1739"/>
      <c r="M1" s="1740"/>
      <c r="N1" s="1752" t="s">
        <v>232</v>
      </c>
      <c r="O1" s="1753"/>
      <c r="P1" s="1741" t="s">
        <v>33</v>
      </c>
      <c r="Q1" s="1742"/>
      <c r="R1" s="1742"/>
      <c r="S1" s="1742"/>
      <c r="T1" s="1743"/>
      <c r="U1" s="1741" t="s">
        <v>77</v>
      </c>
      <c r="V1" s="1742"/>
      <c r="W1" s="1764"/>
      <c r="X1" s="1741" t="s">
        <v>154</v>
      </c>
      <c r="Y1" s="1764"/>
      <c r="Z1" s="1754" t="s">
        <v>147</v>
      </c>
      <c r="AA1" s="1755"/>
      <c r="AB1" s="1755"/>
      <c r="AC1" s="1755"/>
      <c r="AD1" s="1756"/>
      <c r="AE1" s="1757" t="s">
        <v>148</v>
      </c>
      <c r="AF1" s="1758"/>
      <c r="AG1" s="1758"/>
      <c r="AH1" s="1759"/>
      <c r="AI1" s="1761" t="s">
        <v>155</v>
      </c>
      <c r="AJ1" s="1762"/>
      <c r="AK1" s="1762"/>
      <c r="AL1" s="1762"/>
      <c r="AM1" s="1762"/>
      <c r="AN1" s="1763" t="s">
        <v>27</v>
      </c>
      <c r="AO1" s="1763"/>
      <c r="AP1" s="1763"/>
      <c r="AQ1" s="1768" t="s">
        <v>341</v>
      </c>
      <c r="AR1" s="1768"/>
      <c r="AS1" s="1768"/>
      <c r="AT1" s="1768"/>
      <c r="AU1" s="1760" t="s">
        <v>28</v>
      </c>
      <c r="AV1" s="1760"/>
      <c r="AW1" s="1760"/>
      <c r="AX1" s="1760"/>
      <c r="AY1" s="1782" t="s">
        <v>156</v>
      </c>
      <c r="AZ1" s="1783"/>
      <c r="BA1" s="1783"/>
      <c r="BB1" s="1783"/>
      <c r="BC1" s="1783"/>
      <c r="BD1" s="1784" t="s">
        <v>157</v>
      </c>
      <c r="BE1" s="1785"/>
      <c r="BF1" s="1785"/>
      <c r="BG1" s="1785"/>
      <c r="BH1" s="1785"/>
      <c r="BI1" s="1744" t="s">
        <v>158</v>
      </c>
      <c r="BJ1" s="1745"/>
      <c r="BK1" s="1745"/>
      <c r="BL1" s="1745"/>
      <c r="BM1" s="1745"/>
      <c r="BN1" s="1746" t="s">
        <v>161</v>
      </c>
      <c r="BO1" s="1747"/>
      <c r="BP1" s="1747"/>
      <c r="BQ1" s="1747"/>
      <c r="BR1" s="1748" t="s">
        <v>141</v>
      </c>
      <c r="BS1" s="1748"/>
      <c r="BT1" s="1748"/>
      <c r="BU1" s="1748"/>
      <c r="BV1" s="1748"/>
      <c r="BW1" s="1748"/>
      <c r="BX1" s="1789" t="s">
        <v>165</v>
      </c>
      <c r="BY1" s="1789"/>
      <c r="BZ1" s="1789"/>
      <c r="CA1" s="1789"/>
      <c r="CB1" s="1789"/>
      <c r="CC1" s="1584" t="s">
        <v>136</v>
      </c>
      <c r="CD1" s="1582" t="s">
        <v>372</v>
      </c>
      <c r="CE1" s="451" t="s">
        <v>305</v>
      </c>
      <c r="CF1" s="1212"/>
      <c r="CG1" s="1657" t="s">
        <v>366</v>
      </c>
      <c r="CH1" s="1484" t="s">
        <v>323</v>
      </c>
      <c r="CI1" s="1485" t="s">
        <v>325</v>
      </c>
      <c r="CJ1" s="1236" t="s">
        <v>324</v>
      </c>
    </row>
    <row r="2" spans="2:89" s="452" customFormat="1" ht="18" customHeight="1" thickBot="1">
      <c r="B2" s="301"/>
      <c r="C2" s="302"/>
      <c r="D2" s="303"/>
      <c r="E2" s="1436"/>
      <c r="F2" s="1439"/>
      <c r="G2" s="1151"/>
      <c r="H2" s="1189" t="s">
        <v>60</v>
      </c>
      <c r="I2" s="1773" t="s">
        <v>61</v>
      </c>
      <c r="J2" s="1774"/>
      <c r="K2" s="1774"/>
      <c r="L2" s="1774"/>
      <c r="M2" s="1774"/>
      <c r="N2" s="1766" t="s">
        <v>61</v>
      </c>
      <c r="O2" s="1767"/>
      <c r="P2" s="1765" t="s">
        <v>62</v>
      </c>
      <c r="Q2" s="1766"/>
      <c r="R2" s="1766"/>
      <c r="S2" s="1766"/>
      <c r="T2" s="1766"/>
      <c r="U2" s="1765" t="s">
        <v>63</v>
      </c>
      <c r="V2" s="1766"/>
      <c r="W2" s="1767"/>
      <c r="X2" s="1770" t="s">
        <v>78</v>
      </c>
      <c r="Y2" s="1771"/>
      <c r="Z2" s="1765" t="s">
        <v>150</v>
      </c>
      <c r="AA2" s="1766"/>
      <c r="AB2" s="1766"/>
      <c r="AC2" s="1766"/>
      <c r="AD2" s="1766"/>
      <c r="AE2" s="1769" t="s">
        <v>150</v>
      </c>
      <c r="AF2" s="1766"/>
      <c r="AG2" s="1766"/>
      <c r="AH2" s="1767"/>
      <c r="AI2" s="1749" t="s">
        <v>69</v>
      </c>
      <c r="AJ2" s="1749"/>
      <c r="AK2" s="1749"/>
      <c r="AL2" s="1749"/>
      <c r="AM2" s="1749"/>
      <c r="AN2" s="1750" t="s">
        <v>65</v>
      </c>
      <c r="AO2" s="1750"/>
      <c r="AP2" s="1751"/>
      <c r="AQ2" s="1749" t="s">
        <v>151</v>
      </c>
      <c r="AR2" s="1749"/>
      <c r="AS2" s="1749"/>
      <c r="AT2" s="1786"/>
      <c r="AU2" s="1750" t="s">
        <v>68</v>
      </c>
      <c r="AV2" s="1750"/>
      <c r="AW2" s="1750"/>
      <c r="AX2" s="1751"/>
      <c r="AY2" s="1749" t="s">
        <v>152</v>
      </c>
      <c r="AZ2" s="1749"/>
      <c r="BA2" s="1749"/>
      <c r="BB2" s="1749"/>
      <c r="BC2" s="1786"/>
      <c r="BD2" s="1750" t="s">
        <v>153</v>
      </c>
      <c r="BE2" s="1750"/>
      <c r="BF2" s="1750"/>
      <c r="BG2" s="1750"/>
      <c r="BH2" s="1751"/>
      <c r="BI2" s="1749" t="s">
        <v>70</v>
      </c>
      <c r="BJ2" s="1749"/>
      <c r="BK2" s="1749"/>
      <c r="BL2" s="1749"/>
      <c r="BM2" s="1749"/>
      <c r="BN2" s="1750" t="s">
        <v>71</v>
      </c>
      <c r="BO2" s="1750"/>
      <c r="BP2" s="1750"/>
      <c r="BQ2" s="1750"/>
      <c r="BR2" s="1749" t="s">
        <v>142</v>
      </c>
      <c r="BS2" s="1749"/>
      <c r="BT2" s="1749"/>
      <c r="BU2" s="1749"/>
      <c r="BV2" s="1749"/>
      <c r="BW2" s="1749"/>
      <c r="BX2" s="1749" t="s">
        <v>74</v>
      </c>
      <c r="BY2" s="1749"/>
      <c r="BZ2" s="1749"/>
      <c r="CA2" s="1749"/>
      <c r="CB2" s="1786"/>
      <c r="CC2" s="1562"/>
      <c r="CD2" s="1562"/>
      <c r="CE2" s="1097"/>
      <c r="CF2" s="1213"/>
      <c r="CG2" s="1658"/>
      <c r="CH2" s="1486"/>
      <c r="CI2" s="1487"/>
      <c r="CJ2" s="1237"/>
    </row>
    <row r="3" spans="2:89" s="1096" customFormat="1" ht="24.75" customHeight="1" thickTop="1" thickBot="1">
      <c r="B3" s="453"/>
      <c r="C3" s="454"/>
      <c r="D3" s="321"/>
      <c r="E3" s="1437"/>
      <c r="F3" s="1440"/>
      <c r="G3" s="1152"/>
      <c r="H3" s="1190" t="s">
        <v>143</v>
      </c>
      <c r="I3" s="1088" t="s">
        <v>143</v>
      </c>
      <c r="J3" s="1085" t="s">
        <v>144</v>
      </c>
      <c r="K3" s="1086" t="s">
        <v>310</v>
      </c>
      <c r="L3" s="1086" t="s">
        <v>242</v>
      </c>
      <c r="M3" s="1087" t="s">
        <v>243</v>
      </c>
      <c r="N3" s="1088" t="s">
        <v>143</v>
      </c>
      <c r="O3" s="1089" t="s">
        <v>144</v>
      </c>
      <c r="P3" s="1084" t="s">
        <v>143</v>
      </c>
      <c r="Q3" s="1085" t="s">
        <v>144</v>
      </c>
      <c r="R3" s="1085" t="s">
        <v>130</v>
      </c>
      <c r="S3" s="1085" t="s">
        <v>160</v>
      </c>
      <c r="T3" s="1090" t="s">
        <v>238</v>
      </c>
      <c r="U3" s="1084" t="s">
        <v>143</v>
      </c>
      <c r="V3" s="1085" t="s">
        <v>144</v>
      </c>
      <c r="W3" s="1089" t="s">
        <v>130</v>
      </c>
      <c r="X3" s="1084" t="s">
        <v>143</v>
      </c>
      <c r="Y3" s="1089" t="s">
        <v>144</v>
      </c>
      <c r="Z3" s="1084" t="s">
        <v>143</v>
      </c>
      <c r="AA3" s="1091" t="s">
        <v>144</v>
      </c>
      <c r="AB3" s="1086" t="s">
        <v>310</v>
      </c>
      <c r="AC3" s="1086" t="s">
        <v>242</v>
      </c>
      <c r="AD3" s="1092" t="s">
        <v>243</v>
      </c>
      <c r="AE3" s="1093" t="s">
        <v>143</v>
      </c>
      <c r="AF3" s="1085" t="s">
        <v>144</v>
      </c>
      <c r="AG3" s="1085" t="s">
        <v>130</v>
      </c>
      <c r="AH3" s="1089" t="s">
        <v>145</v>
      </c>
      <c r="AI3" s="1088" t="s">
        <v>143</v>
      </c>
      <c r="AJ3" s="1085" t="s">
        <v>144</v>
      </c>
      <c r="AK3" s="1085" t="s">
        <v>130</v>
      </c>
      <c r="AL3" s="1085" t="s">
        <v>160</v>
      </c>
      <c r="AM3" s="1089" t="s">
        <v>145</v>
      </c>
      <c r="AN3" s="1084" t="s">
        <v>143</v>
      </c>
      <c r="AO3" s="1085" t="s">
        <v>144</v>
      </c>
      <c r="AP3" s="1089" t="s">
        <v>130</v>
      </c>
      <c r="AQ3" s="1084" t="s">
        <v>143</v>
      </c>
      <c r="AR3" s="1085" t="s">
        <v>144</v>
      </c>
      <c r="AS3" s="1085" t="s">
        <v>241</v>
      </c>
      <c r="AT3" s="1089" t="s">
        <v>130</v>
      </c>
      <c r="AU3" s="1084" t="s">
        <v>143</v>
      </c>
      <c r="AV3" s="1085" t="s">
        <v>144</v>
      </c>
      <c r="AW3" s="1085" t="s">
        <v>241</v>
      </c>
      <c r="AX3" s="1094" t="s">
        <v>229</v>
      </c>
      <c r="AY3" s="1084" t="s">
        <v>143</v>
      </c>
      <c r="AZ3" s="1085" t="s">
        <v>144</v>
      </c>
      <c r="BA3" s="1085" t="s">
        <v>130</v>
      </c>
      <c r="BB3" s="1085" t="s">
        <v>241</v>
      </c>
      <c r="BC3" s="1087" t="s">
        <v>228</v>
      </c>
      <c r="BD3" s="1093" t="s">
        <v>143</v>
      </c>
      <c r="BE3" s="1085" t="s">
        <v>144</v>
      </c>
      <c r="BF3" s="1085" t="s">
        <v>130</v>
      </c>
      <c r="BG3" s="1085" t="s">
        <v>241</v>
      </c>
      <c r="BH3" s="1089" t="s">
        <v>159</v>
      </c>
      <c r="BI3" s="1084" t="s">
        <v>143</v>
      </c>
      <c r="BJ3" s="1085" t="s">
        <v>144</v>
      </c>
      <c r="BK3" s="1085" t="s">
        <v>241</v>
      </c>
      <c r="BL3" s="1085" t="s">
        <v>130</v>
      </c>
      <c r="BM3" s="1094" t="s">
        <v>162</v>
      </c>
      <c r="BN3" s="1084" t="s">
        <v>143</v>
      </c>
      <c r="BO3" s="1085" t="s">
        <v>144</v>
      </c>
      <c r="BP3" s="1085" t="s">
        <v>241</v>
      </c>
      <c r="BQ3" s="1089" t="s">
        <v>130</v>
      </c>
      <c r="BR3" s="1084" t="s">
        <v>143</v>
      </c>
      <c r="BS3" s="1085" t="s">
        <v>144</v>
      </c>
      <c r="BT3" s="1085" t="s">
        <v>241</v>
      </c>
      <c r="BU3" s="1085" t="s">
        <v>130</v>
      </c>
      <c r="BV3" s="1085" t="s">
        <v>149</v>
      </c>
      <c r="BW3" s="1094" t="s">
        <v>373</v>
      </c>
      <c r="BX3" s="1084" t="s">
        <v>143</v>
      </c>
      <c r="BY3" s="1085" t="s">
        <v>144</v>
      </c>
      <c r="BZ3" s="1085" t="s">
        <v>241</v>
      </c>
      <c r="CA3" s="1085" t="s">
        <v>130</v>
      </c>
      <c r="CB3" s="1089" t="s">
        <v>149</v>
      </c>
      <c r="CC3" s="1563"/>
      <c r="CD3" s="1563"/>
      <c r="CE3" s="1095"/>
      <c r="CF3" s="1214"/>
      <c r="CG3" s="1659"/>
      <c r="CH3" s="1488"/>
      <c r="CI3" s="1238"/>
      <c r="CJ3" s="1238"/>
    </row>
    <row r="4" spans="2:89" s="304" customFormat="1" ht="8.25" customHeight="1" thickBot="1">
      <c r="B4" s="453"/>
      <c r="C4" s="454"/>
      <c r="D4" s="321"/>
      <c r="E4" s="1437"/>
      <c r="F4" s="1441"/>
      <c r="G4" s="1153"/>
      <c r="H4" s="1191"/>
      <c r="I4" s="455"/>
      <c r="J4" s="455"/>
      <c r="K4" s="455"/>
      <c r="L4" s="456"/>
      <c r="M4" s="457"/>
      <c r="N4" s="458"/>
      <c r="O4" s="459"/>
      <c r="P4" s="460"/>
      <c r="Q4" s="461"/>
      <c r="R4" s="461"/>
      <c r="S4" s="462"/>
      <c r="T4" s="463"/>
      <c r="U4" s="460"/>
      <c r="V4" s="461"/>
      <c r="W4" s="459"/>
      <c r="X4" s="460"/>
      <c r="Y4" s="459"/>
      <c r="Z4" s="460"/>
      <c r="AA4" s="461"/>
      <c r="AB4" s="455"/>
      <c r="AC4" s="456"/>
      <c r="AD4" s="463"/>
      <c r="AE4" s="464"/>
      <c r="AF4" s="461"/>
      <c r="AG4" s="461"/>
      <c r="AH4" s="459"/>
      <c r="AI4" s="458"/>
      <c r="AJ4" s="461"/>
      <c r="AK4" s="461"/>
      <c r="AL4" s="462"/>
      <c r="AM4" s="459"/>
      <c r="AN4" s="460"/>
      <c r="AO4" s="461"/>
      <c r="AP4" s="459"/>
      <c r="AQ4" s="460"/>
      <c r="AR4" s="461"/>
      <c r="AS4" s="462"/>
      <c r="AT4" s="459"/>
      <c r="AU4" s="460"/>
      <c r="AV4" s="461"/>
      <c r="AW4" s="462"/>
      <c r="AX4" s="465"/>
      <c r="AY4" s="460"/>
      <c r="AZ4" s="461"/>
      <c r="BA4" s="462"/>
      <c r="BB4" s="462"/>
      <c r="BC4" s="463"/>
      <c r="BD4" s="464"/>
      <c r="BE4" s="461"/>
      <c r="BF4" s="462"/>
      <c r="BG4" s="462"/>
      <c r="BH4" s="462"/>
      <c r="BI4" s="460"/>
      <c r="BJ4" s="461"/>
      <c r="BK4" s="461"/>
      <c r="BL4" s="461"/>
      <c r="BM4" s="466"/>
      <c r="BN4" s="460"/>
      <c r="BO4" s="461"/>
      <c r="BP4" s="462"/>
      <c r="BQ4" s="459"/>
      <c r="BR4" s="460"/>
      <c r="BS4" s="461"/>
      <c r="BT4" s="461"/>
      <c r="BU4" s="461"/>
      <c r="BV4" s="461"/>
      <c r="BW4" s="462"/>
      <c r="BX4" s="460"/>
      <c r="BY4" s="462"/>
      <c r="BZ4" s="463"/>
      <c r="CA4" s="463"/>
      <c r="CB4" s="459"/>
      <c r="CC4" s="1564"/>
      <c r="CD4" s="1564"/>
      <c r="CE4" s="467"/>
      <c r="CF4" s="1215"/>
      <c r="CG4" s="1659"/>
      <c r="CH4" s="1488"/>
      <c r="CI4" s="1239"/>
      <c r="CJ4" s="1239"/>
    </row>
    <row r="5" spans="2:89" s="338" customFormat="1" ht="17.25" customHeight="1" thickTop="1" thickBot="1">
      <c r="B5" s="301">
        <v>0</v>
      </c>
      <c r="C5" s="302"/>
      <c r="D5" s="305">
        <v>24</v>
      </c>
      <c r="E5" s="306" t="e">
        <f>SUM(#REF!-(B5+D5))</f>
        <v>#REF!</v>
      </c>
      <c r="F5" s="1527" t="s">
        <v>354</v>
      </c>
      <c r="G5" s="1154"/>
      <c r="H5" s="1192"/>
      <c r="I5" s="471"/>
      <c r="J5" s="469"/>
      <c r="K5" s="469"/>
      <c r="L5" s="469"/>
      <c r="M5" s="470"/>
      <c r="N5" s="471"/>
      <c r="O5" s="472"/>
      <c r="P5" s="468"/>
      <c r="Q5" s="469"/>
      <c r="R5" s="469"/>
      <c r="S5" s="473"/>
      <c r="T5" s="474"/>
      <c r="U5" s="468"/>
      <c r="V5" s="469"/>
      <c r="W5" s="472"/>
      <c r="X5" s="468"/>
      <c r="Y5" s="472"/>
      <c r="Z5" s="468"/>
      <c r="AA5" s="469"/>
      <c r="AB5" s="469"/>
      <c r="AC5" s="469"/>
      <c r="AD5" s="473"/>
      <c r="AE5" s="475"/>
      <c r="AF5" s="469"/>
      <c r="AG5" s="469"/>
      <c r="AH5" s="476"/>
      <c r="AI5" s="471"/>
      <c r="AJ5" s="469"/>
      <c r="AK5" s="469"/>
      <c r="AL5" s="474"/>
      <c r="AM5" s="476"/>
      <c r="AN5" s="468"/>
      <c r="AO5" s="469"/>
      <c r="AP5" s="472"/>
      <c r="AQ5" s="1554"/>
      <c r="AR5" s="1526"/>
      <c r="AS5" s="473"/>
      <c r="AT5" s="472"/>
      <c r="AU5" s="468"/>
      <c r="AV5" s="469"/>
      <c r="AW5" s="473"/>
      <c r="AX5" s="472"/>
      <c r="AY5" s="468"/>
      <c r="AZ5" s="469"/>
      <c r="BA5" s="473"/>
      <c r="BB5" s="473"/>
      <c r="BC5" s="470"/>
      <c r="BD5" s="475"/>
      <c r="BE5" s="469"/>
      <c r="BF5" s="473"/>
      <c r="BG5" s="473"/>
      <c r="BH5" s="473"/>
      <c r="BI5" s="468"/>
      <c r="BJ5" s="469"/>
      <c r="BK5" s="469"/>
      <c r="BL5" s="469"/>
      <c r="BM5" s="472"/>
      <c r="BN5" s="468"/>
      <c r="BO5" s="1553"/>
      <c r="BP5" s="473"/>
      <c r="BQ5" s="472"/>
      <c r="BR5" s="477"/>
      <c r="BS5" s="469"/>
      <c r="BT5" s="469"/>
      <c r="BU5" s="469"/>
      <c r="BV5" s="469"/>
      <c r="BW5" s="473"/>
      <c r="BX5" s="468"/>
      <c r="BY5" s="473"/>
      <c r="BZ5" s="473"/>
      <c r="CA5" s="473"/>
      <c r="CB5" s="478"/>
      <c r="CC5" s="1565"/>
      <c r="CD5" s="1565"/>
      <c r="CE5" s="307">
        <f>SUM(H5:CD5)</f>
        <v>0</v>
      </c>
      <c r="CF5" s="1216"/>
      <c r="CG5" s="1660">
        <v>35</v>
      </c>
      <c r="CH5" s="1489">
        <f>CG5*$CK$1</f>
        <v>0</v>
      </c>
      <c r="CI5" s="1490">
        <f>CH5-CE5</f>
        <v>0</v>
      </c>
      <c r="CJ5" s="1240">
        <f>SUM(CI5)</f>
        <v>0</v>
      </c>
    </row>
    <row r="6" spans="2:89" ht="6.75" customHeight="1" thickTop="1" thickBot="1">
      <c r="B6" s="310"/>
      <c r="C6" s="311"/>
      <c r="D6" s="312"/>
      <c r="E6" s="309"/>
      <c r="F6" s="1442"/>
      <c r="G6" s="1155"/>
      <c r="H6" s="1193"/>
      <c r="I6" s="481"/>
      <c r="J6" s="479"/>
      <c r="K6" s="479"/>
      <c r="L6" s="479"/>
      <c r="M6" s="480"/>
      <c r="N6" s="481"/>
      <c r="O6" s="482"/>
      <c r="P6" s="483"/>
      <c r="Q6" s="484"/>
      <c r="R6" s="484"/>
      <c r="S6" s="485"/>
      <c r="T6" s="486"/>
      <c r="U6" s="483"/>
      <c r="V6" s="484"/>
      <c r="W6" s="487"/>
      <c r="X6" s="483"/>
      <c r="Y6" s="487"/>
      <c r="Z6" s="483"/>
      <c r="AA6" s="484"/>
      <c r="AB6" s="484"/>
      <c r="AC6" s="484"/>
      <c r="AD6" s="485"/>
      <c r="AE6" s="488"/>
      <c r="AF6" s="484"/>
      <c r="AG6" s="484"/>
      <c r="AH6" s="489"/>
      <c r="AI6" s="490"/>
      <c r="AJ6" s="484"/>
      <c r="AK6" s="484"/>
      <c r="AL6" s="486"/>
      <c r="AM6" s="489"/>
      <c r="AN6" s="483"/>
      <c r="AO6" s="484"/>
      <c r="AP6" s="487"/>
      <c r="AQ6" s="483"/>
      <c r="AR6" s="484"/>
      <c r="AS6" s="485"/>
      <c r="AT6" s="487"/>
      <c r="AU6" s="483"/>
      <c r="AV6" s="484"/>
      <c r="AW6" s="485"/>
      <c r="AX6" s="487"/>
      <c r="AY6" s="483"/>
      <c r="AZ6" s="484"/>
      <c r="BA6" s="485"/>
      <c r="BB6" s="485"/>
      <c r="BC6" s="491"/>
      <c r="BD6" s="488"/>
      <c r="BE6" s="484"/>
      <c r="BF6" s="485"/>
      <c r="BG6" s="485"/>
      <c r="BH6" s="485"/>
      <c r="BI6" s="483"/>
      <c r="BJ6" s="484"/>
      <c r="BK6" s="484"/>
      <c r="BL6" s="484"/>
      <c r="BM6" s="487"/>
      <c r="BN6" s="483"/>
      <c r="BO6" s="484"/>
      <c r="BP6" s="485"/>
      <c r="BQ6" s="487"/>
      <c r="BR6" s="483"/>
      <c r="BS6" s="484"/>
      <c r="BT6" s="484"/>
      <c r="BU6" s="484"/>
      <c r="BV6" s="484"/>
      <c r="BW6" s="485"/>
      <c r="BX6" s="483"/>
      <c r="BY6" s="485"/>
      <c r="BZ6" s="485"/>
      <c r="CA6" s="485"/>
      <c r="CB6" s="487"/>
      <c r="CC6" s="1566"/>
      <c r="CD6" s="1566"/>
      <c r="CE6" s="307"/>
      <c r="CF6" s="1217"/>
      <c r="CG6" s="1661"/>
      <c r="CH6" s="1491"/>
      <c r="CI6" s="1241"/>
      <c r="CJ6" s="1241"/>
    </row>
    <row r="7" spans="2:89" s="512" customFormat="1" ht="15" customHeight="1" thickTop="1" thickBot="1">
      <c r="B7" s="492"/>
      <c r="C7" s="493"/>
      <c r="D7" s="494">
        <v>12</v>
      </c>
      <c r="E7" s="495" t="e">
        <f>SUM(#REF!-(B7+D7))</f>
        <v>#REF!</v>
      </c>
      <c r="F7" s="1477" t="s">
        <v>235</v>
      </c>
      <c r="G7" s="1156"/>
      <c r="H7" s="1194"/>
      <c r="I7" s="499"/>
      <c r="J7" s="497"/>
      <c r="K7" s="497"/>
      <c r="L7" s="497"/>
      <c r="M7" s="498"/>
      <c r="N7" s="499"/>
      <c r="O7" s="500"/>
      <c r="P7" s="501"/>
      <c r="Q7" s="502"/>
      <c r="R7" s="502"/>
      <c r="S7" s="503"/>
      <c r="T7" s="504"/>
      <c r="U7" s="501"/>
      <c r="V7" s="502"/>
      <c r="W7" s="505"/>
      <c r="X7" s="506"/>
      <c r="Y7" s="507"/>
      <c r="Z7" s="496"/>
      <c r="AA7" s="502"/>
      <c r="AB7" s="502"/>
      <c r="AC7" s="502"/>
      <c r="AD7" s="503"/>
      <c r="AE7" s="508"/>
      <c r="AF7" s="502"/>
      <c r="AG7" s="502"/>
      <c r="AH7" s="507"/>
      <c r="AI7" s="509"/>
      <c r="AJ7" s="502"/>
      <c r="AK7" s="502"/>
      <c r="AL7" s="504"/>
      <c r="AM7" s="507"/>
      <c r="AN7" s="501"/>
      <c r="AO7" s="502"/>
      <c r="AP7" s="505"/>
      <c r="AQ7" s="501"/>
      <c r="AR7" s="502"/>
      <c r="AS7" s="503"/>
      <c r="AT7" s="505"/>
      <c r="AU7" s="501"/>
      <c r="AV7" s="502"/>
      <c r="AW7" s="503"/>
      <c r="AX7" s="505"/>
      <c r="AY7" s="501"/>
      <c r="AZ7" s="502"/>
      <c r="BA7" s="503"/>
      <c r="BB7" s="503"/>
      <c r="BC7" s="510"/>
      <c r="BD7" s="508"/>
      <c r="BE7" s="502"/>
      <c r="BF7" s="503"/>
      <c r="BG7" s="503"/>
      <c r="BH7" s="503"/>
      <c r="BI7" s="501"/>
      <c r="BJ7" s="502"/>
      <c r="BK7" s="502"/>
      <c r="BL7" s="502"/>
      <c r="BM7" s="505"/>
      <c r="BN7" s="501"/>
      <c r="BO7" s="502"/>
      <c r="BP7" s="503"/>
      <c r="BQ7" s="505"/>
      <c r="BR7" s="501"/>
      <c r="BS7" s="502"/>
      <c r="BT7" s="502"/>
      <c r="BU7" s="502"/>
      <c r="BV7" s="502"/>
      <c r="BW7" s="503"/>
      <c r="BX7" s="501"/>
      <c r="BY7" s="503"/>
      <c r="BZ7" s="503"/>
      <c r="CA7" s="503"/>
      <c r="CB7" s="505"/>
      <c r="CC7" s="594"/>
      <c r="CD7" s="594"/>
      <c r="CE7" s="307">
        <f>SUM(H7:CD7)</f>
        <v>0</v>
      </c>
      <c r="CF7" s="1218"/>
      <c r="CG7" s="1660">
        <v>85.5</v>
      </c>
      <c r="CH7" s="1489">
        <f>CG7*$CK$1</f>
        <v>0</v>
      </c>
      <c r="CI7" s="1490">
        <f>CH7-SUM(CE7:CE9)</f>
        <v>0</v>
      </c>
      <c r="CJ7" s="1239"/>
    </row>
    <row r="8" spans="2:89" s="512" customFormat="1" ht="15" customHeight="1" thickTop="1" thickBot="1">
      <c r="B8" s="492"/>
      <c r="C8" s="493"/>
      <c r="D8" s="494">
        <v>12</v>
      </c>
      <c r="E8" s="495"/>
      <c r="F8" s="1477" t="s">
        <v>236</v>
      </c>
      <c r="G8" s="1156"/>
      <c r="H8" s="1194"/>
      <c r="I8" s="499"/>
      <c r="J8" s="497"/>
      <c r="K8" s="497"/>
      <c r="L8" s="497"/>
      <c r="M8" s="498"/>
      <c r="N8" s="499"/>
      <c r="O8" s="500"/>
      <c r="P8" s="501"/>
      <c r="Q8" s="502"/>
      <c r="R8" s="502"/>
      <c r="S8" s="503"/>
      <c r="T8" s="504"/>
      <c r="U8" s="501"/>
      <c r="V8" s="502"/>
      <c r="W8" s="505"/>
      <c r="X8" s="506"/>
      <c r="Y8" s="507"/>
      <c r="Z8" s="496"/>
      <c r="AA8" s="502"/>
      <c r="AB8" s="502"/>
      <c r="AC8" s="502"/>
      <c r="AD8" s="503"/>
      <c r="AE8" s="508"/>
      <c r="AF8" s="502"/>
      <c r="AG8" s="502"/>
      <c r="AH8" s="507"/>
      <c r="AI8" s="509"/>
      <c r="AJ8" s="502"/>
      <c r="AK8" s="502"/>
      <c r="AL8" s="504"/>
      <c r="AM8" s="507"/>
      <c r="AN8" s="501"/>
      <c r="AO8" s="502"/>
      <c r="AP8" s="505"/>
      <c r="AQ8" s="501"/>
      <c r="AR8" s="502"/>
      <c r="AS8" s="503"/>
      <c r="AT8" s="505"/>
      <c r="AU8" s="501"/>
      <c r="AV8" s="502"/>
      <c r="AW8" s="503"/>
      <c r="AX8" s="505"/>
      <c r="AY8" s="501"/>
      <c r="AZ8" s="502"/>
      <c r="BA8" s="503"/>
      <c r="BB8" s="503"/>
      <c r="BC8" s="510"/>
      <c r="BD8" s="508"/>
      <c r="BE8" s="502"/>
      <c r="BF8" s="503"/>
      <c r="BG8" s="503"/>
      <c r="BH8" s="503"/>
      <c r="BI8" s="501"/>
      <c r="BJ8" s="502"/>
      <c r="BK8" s="502"/>
      <c r="BL8" s="502"/>
      <c r="BM8" s="505"/>
      <c r="BN8" s="501"/>
      <c r="BO8" s="502"/>
      <c r="BP8" s="503"/>
      <c r="BQ8" s="505"/>
      <c r="BR8" s="501"/>
      <c r="BS8" s="502"/>
      <c r="BT8" s="502"/>
      <c r="BU8" s="502"/>
      <c r="BV8" s="502"/>
      <c r="BW8" s="503"/>
      <c r="BX8" s="501"/>
      <c r="BY8" s="503"/>
      <c r="BZ8" s="503"/>
      <c r="CA8" s="503"/>
      <c r="CB8" s="505"/>
      <c r="CC8" s="594"/>
      <c r="CD8" s="594"/>
      <c r="CE8" s="307">
        <f>SUM(H8:CD8)</f>
        <v>0</v>
      </c>
      <c r="CF8" s="1218"/>
      <c r="CG8" s="1660"/>
      <c r="CH8" s="1489"/>
      <c r="CI8" s="1490"/>
      <c r="CJ8" s="1239"/>
    </row>
    <row r="9" spans="2:89" s="512" customFormat="1" ht="15" customHeight="1" thickTop="1" thickBot="1">
      <c r="B9" s="492"/>
      <c r="C9" s="493"/>
      <c r="D9" s="494">
        <v>12</v>
      </c>
      <c r="E9" s="495" t="e">
        <f>SUM(#REF!-(B9+D9))</f>
        <v>#REF!</v>
      </c>
      <c r="F9" s="1477" t="s">
        <v>351</v>
      </c>
      <c r="G9" s="1156"/>
      <c r="H9" s="1194"/>
      <c r="I9" s="499"/>
      <c r="J9" s="497"/>
      <c r="K9" s="497"/>
      <c r="L9" s="497"/>
      <c r="M9" s="498"/>
      <c r="N9" s="499"/>
      <c r="O9" s="500"/>
      <c r="P9" s="501"/>
      <c r="Q9" s="502"/>
      <c r="R9" s="502"/>
      <c r="S9" s="503"/>
      <c r="T9" s="504"/>
      <c r="U9" s="501"/>
      <c r="V9" s="502"/>
      <c r="W9" s="505"/>
      <c r="X9" s="506"/>
      <c r="Y9" s="507"/>
      <c r="Z9" s="496"/>
      <c r="AA9" s="502"/>
      <c r="AB9" s="502"/>
      <c r="AC9" s="502"/>
      <c r="AD9" s="503"/>
      <c r="AE9" s="508"/>
      <c r="AF9" s="502"/>
      <c r="AG9" s="502"/>
      <c r="AH9" s="507"/>
      <c r="AI9" s="509"/>
      <c r="AJ9" s="502"/>
      <c r="AK9" s="502"/>
      <c r="AL9" s="504"/>
      <c r="AM9" s="507"/>
      <c r="AN9" s="501"/>
      <c r="AO9" s="502"/>
      <c r="AP9" s="505"/>
      <c r="AQ9" s="501"/>
      <c r="AR9" s="502"/>
      <c r="AS9" s="503"/>
      <c r="AT9" s="505"/>
      <c r="AU9" s="501"/>
      <c r="AV9" s="502"/>
      <c r="AW9" s="503"/>
      <c r="AX9" s="505"/>
      <c r="AY9" s="501"/>
      <c r="AZ9" s="502"/>
      <c r="BA9" s="503"/>
      <c r="BB9" s="503"/>
      <c r="BC9" s="510"/>
      <c r="BD9" s="508"/>
      <c r="BE9" s="502"/>
      <c r="BF9" s="503"/>
      <c r="BG9" s="503"/>
      <c r="BH9" s="503"/>
      <c r="BI9" s="501"/>
      <c r="BJ9" s="502"/>
      <c r="BK9" s="502"/>
      <c r="BL9" s="502"/>
      <c r="BM9" s="505"/>
      <c r="BN9" s="501"/>
      <c r="BO9" s="502"/>
      <c r="BP9" s="503"/>
      <c r="BQ9" s="505"/>
      <c r="BR9" s="501"/>
      <c r="BS9" s="502"/>
      <c r="BT9" s="502"/>
      <c r="BU9" s="502"/>
      <c r="BV9" s="502"/>
      <c r="BW9" s="503"/>
      <c r="BX9" s="501"/>
      <c r="BY9" s="503"/>
      <c r="BZ9" s="503"/>
      <c r="CA9" s="503"/>
      <c r="CB9" s="505"/>
      <c r="CC9" s="594"/>
      <c r="CD9" s="594"/>
      <c r="CE9" s="307">
        <f>SUM(H9:CD9)</f>
        <v>0</v>
      </c>
      <c r="CF9" s="1218"/>
      <c r="CG9" s="1660"/>
      <c r="CH9" s="1489"/>
      <c r="CI9" s="1490"/>
      <c r="CJ9" s="1239"/>
    </row>
    <row r="10" spans="2:89" s="512" customFormat="1" ht="15" customHeight="1" thickTop="1" thickBot="1">
      <c r="B10" s="492"/>
      <c r="C10" s="493"/>
      <c r="D10" s="494">
        <v>12</v>
      </c>
      <c r="E10" s="495" t="e">
        <f>SUM(#REF!-(B10+D10))</f>
        <v>#REF!</v>
      </c>
      <c r="F10" s="1443" t="s">
        <v>171</v>
      </c>
      <c r="G10" s="1156"/>
      <c r="H10" s="1195"/>
      <c r="I10" s="499"/>
      <c r="J10" s="497"/>
      <c r="K10" s="497"/>
      <c r="L10" s="497"/>
      <c r="M10" s="498"/>
      <c r="N10" s="499"/>
      <c r="O10" s="500"/>
      <c r="P10" s="501"/>
      <c r="Q10" s="502"/>
      <c r="R10" s="502"/>
      <c r="S10" s="503"/>
      <c r="T10" s="504"/>
      <c r="U10" s="501"/>
      <c r="V10" s="502"/>
      <c r="W10" s="505"/>
      <c r="X10" s="506"/>
      <c r="Y10" s="507"/>
      <c r="Z10" s="496"/>
      <c r="AA10" s="502"/>
      <c r="AB10" s="502"/>
      <c r="AC10" s="502"/>
      <c r="AD10" s="503"/>
      <c r="AE10" s="508"/>
      <c r="AF10" s="502"/>
      <c r="AG10" s="502"/>
      <c r="AH10" s="507"/>
      <c r="AI10" s="509"/>
      <c r="AJ10" s="502"/>
      <c r="AK10" s="502"/>
      <c r="AL10" s="504"/>
      <c r="AM10" s="507"/>
      <c r="AN10" s="501"/>
      <c r="AO10" s="502"/>
      <c r="AP10" s="505"/>
      <c r="AQ10" s="501"/>
      <c r="AR10" s="502"/>
      <c r="AS10" s="503"/>
      <c r="AT10" s="505"/>
      <c r="AU10" s="501"/>
      <c r="AV10" s="502"/>
      <c r="AW10" s="503"/>
      <c r="AX10" s="505"/>
      <c r="AY10" s="501"/>
      <c r="AZ10" s="502"/>
      <c r="BA10" s="503"/>
      <c r="BB10" s="503"/>
      <c r="BC10" s="510"/>
      <c r="BD10" s="508"/>
      <c r="BE10" s="502"/>
      <c r="BF10" s="503"/>
      <c r="BG10" s="503"/>
      <c r="BH10" s="503"/>
      <c r="BI10" s="501"/>
      <c r="BJ10" s="502"/>
      <c r="BK10" s="502"/>
      <c r="BL10" s="502"/>
      <c r="BM10" s="505"/>
      <c r="BN10" s="501"/>
      <c r="BO10" s="503"/>
      <c r="BP10" s="503"/>
      <c r="BQ10" s="503"/>
      <c r="BR10" s="501"/>
      <c r="BS10" s="502"/>
      <c r="BT10" s="502"/>
      <c r="BU10" s="502"/>
      <c r="BV10" s="502"/>
      <c r="BW10" s="503"/>
      <c r="BX10" s="501"/>
      <c r="BY10" s="503"/>
      <c r="BZ10" s="503"/>
      <c r="CA10" s="503"/>
      <c r="CB10" s="505"/>
      <c r="CC10" s="594"/>
      <c r="CD10" s="594"/>
      <c r="CE10" s="307">
        <f>SUM(H10:CD10)</f>
        <v>0</v>
      </c>
      <c r="CF10" s="1218"/>
      <c r="CG10" s="1660">
        <v>54</v>
      </c>
      <c r="CH10" s="1489">
        <f>CG10*$CK$1</f>
        <v>0</v>
      </c>
      <c r="CI10" s="1490">
        <f>CH10-CE10</f>
        <v>0</v>
      </c>
      <c r="CJ10" s="1240">
        <f>SUM(CI7:CI10)</f>
        <v>0</v>
      </c>
      <c r="CK10" s="513"/>
    </row>
    <row r="11" spans="2:89" ht="7.5" customHeight="1" thickTop="1" thickBot="1">
      <c r="B11" s="301"/>
      <c r="C11" s="302"/>
      <c r="D11" s="514">
        <v>18</v>
      </c>
      <c r="E11" s="306"/>
      <c r="F11" s="1442"/>
      <c r="G11" s="1155"/>
      <c r="H11" s="1193"/>
      <c r="I11" s="481"/>
      <c r="J11" s="479"/>
      <c r="K11" s="479"/>
      <c r="L11" s="479"/>
      <c r="M11" s="480"/>
      <c r="N11" s="481"/>
      <c r="O11" s="482"/>
      <c r="P11" s="483"/>
      <c r="Q11" s="484"/>
      <c r="R11" s="484"/>
      <c r="S11" s="485"/>
      <c r="T11" s="486"/>
      <c r="U11" s="483"/>
      <c r="V11" s="484"/>
      <c r="W11" s="487"/>
      <c r="X11" s="515"/>
      <c r="Y11" s="489"/>
      <c r="Z11" s="483"/>
      <c r="AA11" s="484"/>
      <c r="AB11" s="484"/>
      <c r="AC11" s="484"/>
      <c r="AD11" s="485"/>
      <c r="AE11" s="488"/>
      <c r="AF11" s="484"/>
      <c r="AG11" s="484"/>
      <c r="AH11" s="489"/>
      <c r="AI11" s="490"/>
      <c r="AJ11" s="484"/>
      <c r="AK11" s="484"/>
      <c r="AL11" s="486"/>
      <c r="AM11" s="489"/>
      <c r="AN11" s="483"/>
      <c r="AO11" s="484"/>
      <c r="AP11" s="487"/>
      <c r="AQ11" s="483"/>
      <c r="AR11" s="484"/>
      <c r="AS11" s="485"/>
      <c r="AT11" s="487"/>
      <c r="AU11" s="483"/>
      <c r="AV11" s="484"/>
      <c r="AW11" s="485"/>
      <c r="AX11" s="487"/>
      <c r="AY11" s="483"/>
      <c r="AZ11" s="484"/>
      <c r="BA11" s="485"/>
      <c r="BB11" s="485"/>
      <c r="BC11" s="491"/>
      <c r="BD11" s="488"/>
      <c r="BE11" s="484"/>
      <c r="BF11" s="485"/>
      <c r="BG11" s="485"/>
      <c r="BH11" s="485"/>
      <c r="BI11" s="483"/>
      <c r="BJ11" s="484"/>
      <c r="BK11" s="484"/>
      <c r="BL11" s="484"/>
      <c r="BM11" s="487"/>
      <c r="BN11" s="483"/>
      <c r="BO11" s="484"/>
      <c r="BP11" s="485"/>
      <c r="BQ11" s="487"/>
      <c r="BR11" s="483"/>
      <c r="BS11" s="484"/>
      <c r="BT11" s="484"/>
      <c r="BU11" s="484"/>
      <c r="BV11" s="484"/>
      <c r="BW11" s="485"/>
      <c r="BX11" s="483"/>
      <c r="BY11" s="485"/>
      <c r="BZ11" s="485"/>
      <c r="CA11" s="485"/>
      <c r="CB11" s="487"/>
      <c r="CC11" s="1566"/>
      <c r="CD11" s="1566"/>
      <c r="CE11" s="307"/>
      <c r="CF11" s="1217"/>
      <c r="CG11" s="1661"/>
      <c r="CH11" s="1491"/>
      <c r="CI11" s="1241"/>
      <c r="CJ11" s="1241"/>
    </row>
    <row r="12" spans="2:89" ht="15" customHeight="1" thickTop="1" thickBot="1">
      <c r="B12" s="301"/>
      <c r="C12" s="302"/>
      <c r="D12" s="305">
        <v>24</v>
      </c>
      <c r="E12" s="306" t="e">
        <f>SUM(#REF!-(B12+D12))</f>
        <v>#REF!</v>
      </c>
      <c r="F12" s="1478" t="s">
        <v>234</v>
      </c>
      <c r="G12" s="1157"/>
      <c r="H12" s="1196"/>
      <c r="I12" s="499"/>
      <c r="J12" s="497"/>
      <c r="K12" s="497"/>
      <c r="L12" s="497"/>
      <c r="M12" s="1324"/>
      <c r="N12" s="508"/>
      <c r="O12" s="499"/>
      <c r="P12" s="501"/>
      <c r="Q12" s="502"/>
      <c r="R12" s="502"/>
      <c r="S12" s="503"/>
      <c r="T12" s="504"/>
      <c r="U12" s="501"/>
      <c r="V12" s="502"/>
      <c r="W12" s="505"/>
      <c r="X12" s="506"/>
      <c r="Y12" s="507"/>
      <c r="Z12" s="501"/>
      <c r="AA12" s="502"/>
      <c r="AB12" s="502"/>
      <c r="AC12" s="502"/>
      <c r="AD12" s="503"/>
      <c r="AE12" s="508"/>
      <c r="AF12" s="502"/>
      <c r="AG12" s="502"/>
      <c r="AH12" s="507"/>
      <c r="AI12" s="509"/>
      <c r="AJ12" s="502"/>
      <c r="AK12" s="502"/>
      <c r="AL12" s="504"/>
      <c r="AM12" s="507"/>
      <c r="AN12" s="501"/>
      <c r="AO12" s="502"/>
      <c r="AP12" s="505"/>
      <c r="AQ12" s="501"/>
      <c r="AR12" s="502"/>
      <c r="AS12" s="503"/>
      <c r="AT12" s="505"/>
      <c r="AU12" s="501"/>
      <c r="AV12" s="502"/>
      <c r="AW12" s="503"/>
      <c r="AX12" s="505"/>
      <c r="AY12" s="501"/>
      <c r="AZ12" s="502"/>
      <c r="BA12" s="503"/>
      <c r="BB12" s="503"/>
      <c r="BC12" s="510"/>
      <c r="BD12" s="508"/>
      <c r="BE12" s="502"/>
      <c r="BF12" s="503"/>
      <c r="BG12" s="503"/>
      <c r="BH12" s="503"/>
      <c r="BI12" s="501"/>
      <c r="BJ12" s="502"/>
      <c r="BK12" s="502"/>
      <c r="BL12" s="502"/>
      <c r="BM12" s="505"/>
      <c r="BN12" s="501"/>
      <c r="BO12" s="502"/>
      <c r="BP12" s="503"/>
      <c r="BQ12" s="505"/>
      <c r="BR12" s="501"/>
      <c r="BS12" s="502"/>
      <c r="BT12" s="502"/>
      <c r="BU12" s="502"/>
      <c r="BV12" s="502"/>
      <c r="BW12" s="503"/>
      <c r="BX12" s="501"/>
      <c r="BY12" s="503"/>
      <c r="BZ12" s="503"/>
      <c r="CA12" s="503"/>
      <c r="CB12" s="505"/>
      <c r="CC12" s="594"/>
      <c r="CD12" s="594"/>
      <c r="CE12" s="307">
        <f>SUM(H12:CD12)</f>
        <v>0</v>
      </c>
      <c r="CF12" s="1219"/>
      <c r="CG12" s="1660">
        <v>86</v>
      </c>
      <c r="CH12" s="1489">
        <f>CG12*$CK$1</f>
        <v>0</v>
      </c>
      <c r="CI12" s="1490">
        <f>CH12-SUM(CE12:CE14)</f>
        <v>0</v>
      </c>
      <c r="CJ12" s="1239"/>
    </row>
    <row r="13" spans="2:89" ht="15" hidden="1" customHeight="1">
      <c r="B13" s="315"/>
      <c r="C13" s="316"/>
      <c r="D13" s="314"/>
      <c r="E13" s="317"/>
      <c r="F13" s="1478" t="s">
        <v>249</v>
      </c>
      <c r="G13" s="1157"/>
      <c r="H13" s="1196"/>
      <c r="I13" s="519"/>
      <c r="J13" s="516"/>
      <c r="K13" s="516"/>
      <c r="L13" s="516"/>
      <c r="M13" s="1325"/>
      <c r="N13" s="526"/>
      <c r="O13" s="519"/>
      <c r="P13" s="518"/>
      <c r="Q13" s="520"/>
      <c r="R13" s="520"/>
      <c r="S13" s="521"/>
      <c r="T13" s="522"/>
      <c r="U13" s="518"/>
      <c r="V13" s="520"/>
      <c r="W13" s="523"/>
      <c r="X13" s="524"/>
      <c r="Y13" s="525"/>
      <c r="Z13" s="518"/>
      <c r="AA13" s="520"/>
      <c r="AB13" s="502"/>
      <c r="AC13" s="502"/>
      <c r="AD13" s="503"/>
      <c r="AE13" s="526"/>
      <c r="AF13" s="520"/>
      <c r="AG13" s="520"/>
      <c r="AH13" s="525"/>
      <c r="AI13" s="527"/>
      <c r="AJ13" s="520"/>
      <c r="AK13" s="520"/>
      <c r="AL13" s="522"/>
      <c r="AM13" s="525"/>
      <c r="AN13" s="518"/>
      <c r="AO13" s="520"/>
      <c r="AP13" s="523"/>
      <c r="AQ13" s="518"/>
      <c r="AR13" s="520"/>
      <c r="AS13" s="521"/>
      <c r="AT13" s="523"/>
      <c r="AU13" s="518"/>
      <c r="AV13" s="520"/>
      <c r="AW13" s="521"/>
      <c r="AX13" s="523"/>
      <c r="AY13" s="518"/>
      <c r="AZ13" s="520"/>
      <c r="BA13" s="521"/>
      <c r="BB13" s="521"/>
      <c r="BC13" s="528"/>
      <c r="BD13" s="526"/>
      <c r="BE13" s="520"/>
      <c r="BF13" s="521"/>
      <c r="BG13" s="521"/>
      <c r="BH13" s="521"/>
      <c r="BI13" s="518"/>
      <c r="BJ13" s="520"/>
      <c r="BK13" s="520"/>
      <c r="BL13" s="520"/>
      <c r="BM13" s="523"/>
      <c r="BN13" s="518"/>
      <c r="BO13" s="520"/>
      <c r="BP13" s="521"/>
      <c r="BQ13" s="523"/>
      <c r="BR13" s="518"/>
      <c r="BS13" s="520"/>
      <c r="BT13" s="520"/>
      <c r="BU13" s="520"/>
      <c r="BV13" s="520"/>
      <c r="BW13" s="521"/>
      <c r="BX13" s="518"/>
      <c r="BY13" s="521"/>
      <c r="BZ13" s="521"/>
      <c r="CA13" s="521"/>
      <c r="CB13" s="523"/>
      <c r="CC13" s="1567"/>
      <c r="CD13" s="1567"/>
      <c r="CE13" s="307">
        <f>SUM(H13:CD13)</f>
        <v>0</v>
      </c>
      <c r="CF13" s="1220"/>
      <c r="CG13" s="1660"/>
      <c r="CH13" s="1489"/>
      <c r="CI13" s="1490"/>
      <c r="CJ13" s="1239"/>
    </row>
    <row r="14" spans="2:89" ht="15" customHeight="1" thickTop="1" thickBot="1">
      <c r="B14" s="315"/>
      <c r="C14" s="316"/>
      <c r="D14" s="314"/>
      <c r="E14" s="317"/>
      <c r="F14" s="1478" t="s">
        <v>244</v>
      </c>
      <c r="G14" s="1157"/>
      <c r="H14" s="1196"/>
      <c r="I14" s="519"/>
      <c r="J14" s="516"/>
      <c r="K14" s="516"/>
      <c r="L14" s="516"/>
      <c r="M14" s="1325"/>
      <c r="N14" s="526"/>
      <c r="O14" s="519"/>
      <c r="P14" s="518"/>
      <c r="Q14" s="520"/>
      <c r="R14" s="520"/>
      <c r="S14" s="521"/>
      <c r="T14" s="522"/>
      <c r="U14" s="518"/>
      <c r="V14" s="520"/>
      <c r="W14" s="523"/>
      <c r="X14" s="524"/>
      <c r="Y14" s="525"/>
      <c r="Z14" s="518"/>
      <c r="AA14" s="520"/>
      <c r="AB14" s="502"/>
      <c r="AC14" s="502"/>
      <c r="AD14" s="503"/>
      <c r="AE14" s="526"/>
      <c r="AF14" s="520"/>
      <c r="AG14" s="520"/>
      <c r="AH14" s="525"/>
      <c r="AI14" s="527"/>
      <c r="AJ14" s="520"/>
      <c r="AK14" s="520"/>
      <c r="AL14" s="522"/>
      <c r="AM14" s="525"/>
      <c r="AN14" s="518"/>
      <c r="AO14" s="520"/>
      <c r="AP14" s="523"/>
      <c r="AQ14" s="518"/>
      <c r="AR14" s="520"/>
      <c r="AS14" s="521"/>
      <c r="AT14" s="523"/>
      <c r="AU14" s="518"/>
      <c r="AV14" s="520"/>
      <c r="AW14" s="521"/>
      <c r="AX14" s="523"/>
      <c r="AY14" s="518"/>
      <c r="AZ14" s="520"/>
      <c r="BA14" s="521"/>
      <c r="BB14" s="521"/>
      <c r="BC14" s="528"/>
      <c r="BD14" s="526"/>
      <c r="BE14" s="520"/>
      <c r="BF14" s="521"/>
      <c r="BG14" s="521"/>
      <c r="BH14" s="521"/>
      <c r="BI14" s="518"/>
      <c r="BJ14" s="520"/>
      <c r="BK14" s="520"/>
      <c r="BL14" s="520"/>
      <c r="BM14" s="505"/>
      <c r="BN14" s="518"/>
      <c r="BO14" s="520"/>
      <c r="BP14" s="521"/>
      <c r="BQ14" s="523"/>
      <c r="BR14" s="518"/>
      <c r="BS14" s="520"/>
      <c r="BT14" s="520"/>
      <c r="BU14" s="520"/>
      <c r="BV14" s="520"/>
      <c r="BW14" s="521"/>
      <c r="BX14" s="518"/>
      <c r="BY14" s="521"/>
      <c r="BZ14" s="521"/>
      <c r="CA14" s="521"/>
      <c r="CB14" s="523"/>
      <c r="CC14" s="1567"/>
      <c r="CD14" s="1567"/>
      <c r="CE14" s="307">
        <f>SUM(H14:CD14)</f>
        <v>0</v>
      </c>
      <c r="CF14" s="1220"/>
      <c r="CG14" s="1660"/>
      <c r="CH14" s="1489"/>
      <c r="CI14" s="1672" t="s">
        <v>368</v>
      </c>
      <c r="CJ14" s="1673">
        <f>SUM(CG17:CG53)</f>
        <v>1592.5000000000002</v>
      </c>
    </row>
    <row r="15" spans="2:89" ht="15" customHeight="1" thickTop="1" thickBot="1">
      <c r="B15" s="315"/>
      <c r="C15" s="316"/>
      <c r="D15" s="314"/>
      <c r="E15" s="317"/>
      <c r="F15" s="1444" t="s">
        <v>233</v>
      </c>
      <c r="G15" s="1157"/>
      <c r="H15" s="1196"/>
      <c r="I15" s="519"/>
      <c r="J15" s="516"/>
      <c r="K15" s="516"/>
      <c r="L15" s="516"/>
      <c r="M15" s="517"/>
      <c r="N15" s="519"/>
      <c r="O15" s="529"/>
      <c r="P15" s="518"/>
      <c r="Q15" s="520"/>
      <c r="R15" s="520"/>
      <c r="S15" s="521"/>
      <c r="T15" s="522"/>
      <c r="U15" s="518"/>
      <c r="V15" s="520"/>
      <c r="W15" s="523"/>
      <c r="X15" s="524"/>
      <c r="Y15" s="525"/>
      <c r="Z15" s="518"/>
      <c r="AA15" s="520"/>
      <c r="AB15" s="502"/>
      <c r="AC15" s="502"/>
      <c r="AD15" s="503"/>
      <c r="AE15" s="526"/>
      <c r="AF15" s="520"/>
      <c r="AG15" s="520"/>
      <c r="AH15" s="525"/>
      <c r="AI15" s="527"/>
      <c r="AJ15" s="520"/>
      <c r="AK15" s="520"/>
      <c r="AL15" s="522"/>
      <c r="AM15" s="525"/>
      <c r="AN15" s="518"/>
      <c r="AO15" s="520"/>
      <c r="AP15" s="523"/>
      <c r="AQ15" s="518"/>
      <c r="AR15" s="520"/>
      <c r="AS15" s="521"/>
      <c r="AT15" s="523"/>
      <c r="AU15" s="518"/>
      <c r="AV15" s="520"/>
      <c r="AW15" s="521"/>
      <c r="AX15" s="523"/>
      <c r="AY15" s="518"/>
      <c r="AZ15" s="520"/>
      <c r="BA15" s="521"/>
      <c r="BB15" s="521"/>
      <c r="BC15" s="528"/>
      <c r="BD15" s="526"/>
      <c r="BE15" s="520"/>
      <c r="BF15" s="521"/>
      <c r="BG15" s="521"/>
      <c r="BH15" s="521"/>
      <c r="BI15" s="518"/>
      <c r="BJ15" s="520"/>
      <c r="BK15" s="520"/>
      <c r="BL15" s="520"/>
      <c r="BM15" s="505"/>
      <c r="BN15" s="518"/>
      <c r="BO15" s="520"/>
      <c r="BP15" s="521"/>
      <c r="BQ15" s="523"/>
      <c r="BR15" s="518"/>
      <c r="BS15" s="520"/>
      <c r="BT15" s="520"/>
      <c r="BU15" s="520"/>
      <c r="BV15" s="520"/>
      <c r="BW15" s="521"/>
      <c r="BX15" s="518"/>
      <c r="BY15" s="521"/>
      <c r="BZ15" s="521"/>
      <c r="CA15" s="521"/>
      <c r="CB15" s="523"/>
      <c r="CC15" s="1567"/>
      <c r="CD15" s="1567"/>
      <c r="CE15" s="307">
        <f>SUM(H15:CD15)</f>
        <v>0</v>
      </c>
      <c r="CF15" s="1220"/>
      <c r="CG15" s="1660">
        <v>54</v>
      </c>
      <c r="CH15" s="1489">
        <f>CG15*$CK$1</f>
        <v>0</v>
      </c>
      <c r="CI15" s="1672" t="s">
        <v>369</v>
      </c>
      <c r="CJ15" s="1674">
        <f>SUM(CE17:CE53)</f>
        <v>0</v>
      </c>
    </row>
    <row r="16" spans="2:89" ht="8.25" customHeight="1" thickTop="1" thickBot="1">
      <c r="B16" s="319"/>
      <c r="C16" s="320"/>
      <c r="D16" s="318"/>
      <c r="E16" s="318"/>
      <c r="F16" s="1445"/>
      <c r="G16" s="1158"/>
      <c r="H16" s="1197"/>
      <c r="I16" s="532"/>
      <c r="J16" s="530"/>
      <c r="K16" s="530"/>
      <c r="L16" s="530"/>
      <c r="M16" s="531"/>
      <c r="N16" s="532"/>
      <c r="O16" s="533"/>
      <c r="P16" s="534"/>
      <c r="Q16" s="535"/>
      <c r="R16" s="535"/>
      <c r="S16" s="536"/>
      <c r="T16" s="537"/>
      <c r="U16" s="534"/>
      <c r="V16" s="535"/>
      <c r="W16" s="538"/>
      <c r="X16" s="539"/>
      <c r="Y16" s="540"/>
      <c r="Z16" s="534"/>
      <c r="AA16" s="535"/>
      <c r="AB16" s="535"/>
      <c r="AC16" s="535"/>
      <c r="AD16" s="536"/>
      <c r="AE16" s="541"/>
      <c r="AF16" s="535"/>
      <c r="AG16" s="535"/>
      <c r="AH16" s="540"/>
      <c r="AI16" s="542"/>
      <c r="AJ16" s="535"/>
      <c r="AK16" s="535"/>
      <c r="AL16" s="537"/>
      <c r="AM16" s="540"/>
      <c r="AN16" s="534"/>
      <c r="AO16" s="535"/>
      <c r="AP16" s="538"/>
      <c r="AQ16" s="534"/>
      <c r="AR16" s="535"/>
      <c r="AS16" s="536"/>
      <c r="AT16" s="538"/>
      <c r="AU16" s="534"/>
      <c r="AV16" s="535"/>
      <c r="AW16" s="536"/>
      <c r="AX16" s="538"/>
      <c r="AY16" s="543"/>
      <c r="AZ16" s="544"/>
      <c r="BA16" s="545"/>
      <c r="BB16" s="545"/>
      <c r="BC16" s="546"/>
      <c r="BD16" s="541"/>
      <c r="BE16" s="535"/>
      <c r="BF16" s="536"/>
      <c r="BG16" s="536"/>
      <c r="BH16" s="536"/>
      <c r="BI16" s="534"/>
      <c r="BJ16" s="535"/>
      <c r="BK16" s="535"/>
      <c r="BL16" s="535"/>
      <c r="BM16" s="538"/>
      <c r="BN16" s="534"/>
      <c r="BO16" s="535"/>
      <c r="BP16" s="536"/>
      <c r="BQ16" s="538"/>
      <c r="BR16" s="534"/>
      <c r="BS16" s="535"/>
      <c r="BT16" s="535"/>
      <c r="BU16" s="535"/>
      <c r="BV16" s="535"/>
      <c r="BW16" s="536"/>
      <c r="BX16" s="534"/>
      <c r="BY16" s="536"/>
      <c r="BZ16" s="536"/>
      <c r="CA16" s="536"/>
      <c r="CB16" s="547"/>
      <c r="CC16" s="1568"/>
      <c r="CD16" s="1568"/>
      <c r="CE16" s="307"/>
      <c r="CF16" s="1221"/>
      <c r="CG16" s="1661"/>
      <c r="CH16" s="1491"/>
      <c r="CI16" s="1241"/>
      <c r="CJ16" s="1241"/>
    </row>
    <row r="17" spans="2:89" ht="14.25" thickTop="1" thickBot="1">
      <c r="B17" s="301"/>
      <c r="C17" s="302"/>
      <c r="D17" s="305">
        <v>30</v>
      </c>
      <c r="E17" s="306" t="e">
        <f>SUM(#REF!-(B17+D17))</f>
        <v>#REF!</v>
      </c>
      <c r="F17" s="1446" t="s">
        <v>178</v>
      </c>
      <c r="G17" s="1159"/>
      <c r="H17" s="1195"/>
      <c r="I17" s="527"/>
      <c r="J17" s="520"/>
      <c r="K17" s="520"/>
      <c r="L17" s="520"/>
      <c r="M17" s="528"/>
      <c r="N17" s="509"/>
      <c r="O17" s="523"/>
      <c r="P17" s="501"/>
      <c r="Q17" s="520"/>
      <c r="R17" s="520"/>
      <c r="S17" s="521"/>
      <c r="T17" s="522"/>
      <c r="U17" s="501"/>
      <c r="V17" s="520"/>
      <c r="W17" s="523"/>
      <c r="X17" s="524"/>
      <c r="Y17" s="525"/>
      <c r="Z17" s="501"/>
      <c r="AA17" s="520"/>
      <c r="AB17" s="502"/>
      <c r="AC17" s="502"/>
      <c r="AD17" s="528"/>
      <c r="AE17" s="508"/>
      <c r="AF17" s="520"/>
      <c r="AG17" s="520"/>
      <c r="AH17" s="525"/>
      <c r="AI17" s="527"/>
      <c r="AJ17" s="520"/>
      <c r="AK17" s="520"/>
      <c r="AL17" s="522"/>
      <c r="AM17" s="549"/>
      <c r="AN17" s="550"/>
      <c r="AO17" s="551"/>
      <c r="AP17" s="552"/>
      <c r="AQ17" s="518"/>
      <c r="AR17" s="520"/>
      <c r="AS17" s="521"/>
      <c r="AT17" s="523"/>
      <c r="AU17" s="518"/>
      <c r="AV17" s="520"/>
      <c r="AW17" s="521"/>
      <c r="AX17" s="523"/>
      <c r="AY17" s="518"/>
      <c r="AZ17" s="520"/>
      <c r="BA17" s="521"/>
      <c r="BB17" s="521"/>
      <c r="BC17" s="528"/>
      <c r="BD17" s="526"/>
      <c r="BE17" s="520"/>
      <c r="BF17" s="521"/>
      <c r="BG17" s="521"/>
      <c r="BH17" s="521"/>
      <c r="BI17" s="518"/>
      <c r="BJ17" s="520"/>
      <c r="BK17" s="520"/>
      <c r="BL17" s="520"/>
      <c r="BM17" s="1525"/>
      <c r="BN17" s="518"/>
      <c r="BO17" s="520"/>
      <c r="BP17" s="521"/>
      <c r="BQ17" s="523"/>
      <c r="BR17" s="550"/>
      <c r="BS17" s="551"/>
      <c r="BT17" s="551"/>
      <c r="BU17" s="551"/>
      <c r="BV17" s="520"/>
      <c r="BW17" s="553"/>
      <c r="BX17" s="518"/>
      <c r="BY17" s="521"/>
      <c r="BZ17" s="521"/>
      <c r="CA17" s="521"/>
      <c r="CB17" s="552"/>
      <c r="CC17" s="1569"/>
      <c r="CD17" s="1569"/>
      <c r="CE17" s="307">
        <f t="shared" ref="CE17:CE27" si="0">SUM(H17:CD17)</f>
        <v>0</v>
      </c>
      <c r="CF17" s="1222"/>
      <c r="CG17" s="1660">
        <f>103.2/2</f>
        <v>51.6</v>
      </c>
      <c r="CH17" s="1489">
        <f t="shared" ref="CH17:CH27" si="1">CG17*$CK$1</f>
        <v>0</v>
      </c>
      <c r="CI17" s="1490">
        <f t="shared" ref="CI17:CI27" si="2">CH17-CE17</f>
        <v>0</v>
      </c>
      <c r="CJ17" s="1239"/>
      <c r="CK17" s="348"/>
    </row>
    <row r="18" spans="2:89" ht="15" customHeight="1" thickTop="1" thickBot="1">
      <c r="B18" s="301"/>
      <c r="C18" s="302"/>
      <c r="D18" s="305">
        <v>30</v>
      </c>
      <c r="E18" s="306" t="e">
        <f>SUM(#REF!-(B18+D18))</f>
        <v>#REF!</v>
      </c>
      <c r="F18" s="1446" t="s">
        <v>177</v>
      </c>
      <c r="G18" s="1159"/>
      <c r="H18" s="1195"/>
      <c r="I18" s="527"/>
      <c r="J18" s="520"/>
      <c r="K18" s="520"/>
      <c r="L18" s="520"/>
      <c r="M18" s="528"/>
      <c r="N18" s="509"/>
      <c r="O18" s="523"/>
      <c r="P18" s="501"/>
      <c r="Q18" s="520"/>
      <c r="R18" s="520"/>
      <c r="S18" s="521"/>
      <c r="T18" s="504"/>
      <c r="U18" s="501"/>
      <c r="V18" s="520"/>
      <c r="W18" s="523"/>
      <c r="X18" s="506"/>
      <c r="Y18" s="507"/>
      <c r="Z18" s="501"/>
      <c r="AA18" s="520"/>
      <c r="AB18" s="502"/>
      <c r="AC18" s="502"/>
      <c r="AD18" s="528"/>
      <c r="AE18" s="508"/>
      <c r="AF18" s="520"/>
      <c r="AG18" s="520"/>
      <c r="AH18" s="525"/>
      <c r="AI18" s="527"/>
      <c r="AJ18" s="520"/>
      <c r="AK18" s="520"/>
      <c r="AL18" s="522"/>
      <c r="AM18" s="549"/>
      <c r="AN18" s="550"/>
      <c r="AO18" s="551"/>
      <c r="AP18" s="552"/>
      <c r="AQ18" s="518"/>
      <c r="AR18" s="520"/>
      <c r="AS18" s="521"/>
      <c r="AT18" s="523"/>
      <c r="AU18" s="518"/>
      <c r="AV18" s="520"/>
      <c r="AW18" s="521"/>
      <c r="AX18" s="523"/>
      <c r="AY18" s="518"/>
      <c r="AZ18" s="520"/>
      <c r="BA18" s="521"/>
      <c r="BB18" s="521"/>
      <c r="BC18" s="528"/>
      <c r="BD18" s="526"/>
      <c r="BE18" s="520"/>
      <c r="BF18" s="521"/>
      <c r="BG18" s="521"/>
      <c r="BH18" s="521"/>
      <c r="BI18" s="518"/>
      <c r="BJ18" s="520"/>
      <c r="BK18" s="520"/>
      <c r="BL18" s="520"/>
      <c r="BM18" s="1525"/>
      <c r="BN18" s="518"/>
      <c r="BO18" s="520"/>
      <c r="BP18" s="521"/>
      <c r="BQ18" s="523"/>
      <c r="BR18" s="550"/>
      <c r="BS18" s="551"/>
      <c r="BT18" s="551"/>
      <c r="BU18" s="551"/>
      <c r="BV18" s="520"/>
      <c r="BW18" s="553"/>
      <c r="BX18" s="518"/>
      <c r="BY18" s="521"/>
      <c r="BZ18" s="521"/>
      <c r="CA18" s="521"/>
      <c r="CB18" s="552"/>
      <c r="CC18" s="1569"/>
      <c r="CD18" s="1569"/>
      <c r="CE18" s="307">
        <f t="shared" si="0"/>
        <v>0</v>
      </c>
      <c r="CF18" s="1222"/>
      <c r="CG18" s="1660">
        <f>103.2/2</f>
        <v>51.6</v>
      </c>
      <c r="CH18" s="1489">
        <f t="shared" si="1"/>
        <v>0</v>
      </c>
      <c r="CI18" s="1490">
        <f t="shared" si="2"/>
        <v>0</v>
      </c>
      <c r="CJ18" s="1239"/>
    </row>
    <row r="19" spans="2:89" ht="15" customHeight="1" thickTop="1" thickBot="1">
      <c r="B19" s="301"/>
      <c r="C19" s="302"/>
      <c r="D19" s="305">
        <v>24</v>
      </c>
      <c r="E19" s="306" t="e">
        <f>SUM(D19-#REF!)</f>
        <v>#REF!</v>
      </c>
      <c r="F19" s="1447" t="s">
        <v>252</v>
      </c>
      <c r="G19" s="1159"/>
      <c r="H19" s="1195"/>
      <c r="I19" s="527"/>
      <c r="J19" s="520"/>
      <c r="K19" s="502"/>
      <c r="L19" s="502"/>
      <c r="M19" s="528"/>
      <c r="N19" s="509"/>
      <c r="O19" s="523"/>
      <c r="P19" s="501"/>
      <c r="Q19" s="520"/>
      <c r="R19" s="555"/>
      <c r="S19" s="556"/>
      <c r="T19" s="557"/>
      <c r="U19" s="501"/>
      <c r="V19" s="502"/>
      <c r="W19" s="558"/>
      <c r="X19" s="559"/>
      <c r="Y19" s="560"/>
      <c r="Z19" s="501"/>
      <c r="AA19" s="520"/>
      <c r="AB19" s="502"/>
      <c r="AC19" s="555"/>
      <c r="AD19" s="528"/>
      <c r="AE19" s="508"/>
      <c r="AF19" s="502"/>
      <c r="AG19" s="555"/>
      <c r="AH19" s="560"/>
      <c r="AI19" s="509"/>
      <c r="AJ19" s="555"/>
      <c r="AK19" s="555"/>
      <c r="AL19" s="557"/>
      <c r="AM19" s="560"/>
      <c r="AN19" s="501"/>
      <c r="AP19" s="558"/>
      <c r="AQ19" s="561"/>
      <c r="AR19" s="556"/>
      <c r="AS19" s="556"/>
      <c r="AT19" s="558"/>
      <c r="AU19" s="501"/>
      <c r="AV19" s="502"/>
      <c r="AW19" s="503"/>
      <c r="AX19" s="505"/>
      <c r="AY19" s="561"/>
      <c r="AZ19" s="555"/>
      <c r="BA19" s="556"/>
      <c r="BB19" s="556"/>
      <c r="BC19" s="562"/>
      <c r="BD19" s="563"/>
      <c r="BE19" s="555"/>
      <c r="BF19" s="556"/>
      <c r="BG19" s="556"/>
      <c r="BH19" s="556"/>
      <c r="BI19" s="561"/>
      <c r="BJ19" s="555"/>
      <c r="BK19" s="555"/>
      <c r="BL19" s="555"/>
      <c r="BM19" s="505"/>
      <c r="BN19" s="501"/>
      <c r="BO19" s="502"/>
      <c r="BP19" s="503"/>
      <c r="BQ19" s="505"/>
      <c r="BR19" s="561"/>
      <c r="BS19" s="555"/>
      <c r="BT19" s="555"/>
      <c r="BU19" s="555"/>
      <c r="BV19" s="555"/>
      <c r="BW19" s="556"/>
      <c r="BX19" s="501"/>
      <c r="BY19" s="503"/>
      <c r="BZ19" s="503"/>
      <c r="CA19" s="503"/>
      <c r="CB19" s="505"/>
      <c r="CC19" s="594"/>
      <c r="CD19" s="594"/>
      <c r="CE19" s="307">
        <f t="shared" si="0"/>
        <v>0</v>
      </c>
      <c r="CF19" s="511"/>
      <c r="CG19" s="1660">
        <f>95.1/2</f>
        <v>47.55</v>
      </c>
      <c r="CH19" s="1489">
        <f t="shared" si="1"/>
        <v>0</v>
      </c>
      <c r="CI19" s="1490">
        <f t="shared" si="2"/>
        <v>0</v>
      </c>
      <c r="CJ19" s="1239"/>
    </row>
    <row r="20" spans="2:89" ht="15" customHeight="1" thickTop="1" thickBot="1">
      <c r="B20" s="301"/>
      <c r="C20" s="302"/>
      <c r="D20" s="305">
        <v>24</v>
      </c>
      <c r="E20" s="306" t="e">
        <f>SUM(#REF!-(B20+D20))</f>
        <v>#REF!</v>
      </c>
      <c r="F20" s="1447" t="s">
        <v>253</v>
      </c>
      <c r="G20" s="1159"/>
      <c r="H20" s="1195"/>
      <c r="I20" s="527"/>
      <c r="J20" s="520"/>
      <c r="K20" s="502"/>
      <c r="L20" s="502"/>
      <c r="M20" s="528"/>
      <c r="N20" s="509"/>
      <c r="O20" s="523"/>
      <c r="P20" s="501"/>
      <c r="Q20" s="520"/>
      <c r="R20" s="555"/>
      <c r="S20" s="556"/>
      <c r="T20" s="557"/>
      <c r="U20" s="501"/>
      <c r="V20" s="502"/>
      <c r="W20" s="558"/>
      <c r="X20" s="559"/>
      <c r="Y20" s="560"/>
      <c r="Z20" s="501"/>
      <c r="AA20" s="520"/>
      <c r="AB20" s="502"/>
      <c r="AC20" s="555"/>
      <c r="AD20" s="528"/>
      <c r="AE20" s="508"/>
      <c r="AF20" s="502"/>
      <c r="AG20" s="555"/>
      <c r="AH20" s="560"/>
      <c r="AI20" s="509"/>
      <c r="AJ20" s="555"/>
      <c r="AK20" s="555"/>
      <c r="AL20" s="557"/>
      <c r="AM20" s="560"/>
      <c r="AN20" s="501"/>
      <c r="AP20" s="558"/>
      <c r="AQ20" s="561"/>
      <c r="AR20" s="556"/>
      <c r="AS20" s="556"/>
      <c r="AT20" s="558"/>
      <c r="AU20" s="501"/>
      <c r="AV20" s="502"/>
      <c r="AW20" s="503"/>
      <c r="AX20" s="505"/>
      <c r="AY20" s="561"/>
      <c r="AZ20" s="555"/>
      <c r="BA20" s="556"/>
      <c r="BB20" s="556"/>
      <c r="BC20" s="562"/>
      <c r="BD20" s="563"/>
      <c r="BE20" s="555"/>
      <c r="BF20" s="556"/>
      <c r="BG20" s="556"/>
      <c r="BH20" s="556"/>
      <c r="BI20" s="561"/>
      <c r="BJ20" s="555"/>
      <c r="BK20" s="555"/>
      <c r="BL20" s="555"/>
      <c r="BM20" s="505"/>
      <c r="BN20" s="501"/>
      <c r="BO20" s="502"/>
      <c r="BP20" s="503"/>
      <c r="BQ20" s="505"/>
      <c r="BR20" s="561"/>
      <c r="BS20" s="555"/>
      <c r="BT20" s="555"/>
      <c r="BU20" s="555"/>
      <c r="BV20" s="555"/>
      <c r="BW20" s="556"/>
      <c r="BX20" s="501"/>
      <c r="BY20" s="503"/>
      <c r="BZ20" s="503"/>
      <c r="CA20" s="503"/>
      <c r="CB20" s="505"/>
      <c r="CC20" s="594"/>
      <c r="CD20" s="594"/>
      <c r="CE20" s="307">
        <f t="shared" si="0"/>
        <v>0</v>
      </c>
      <c r="CF20" s="511"/>
      <c r="CG20" s="1660">
        <f>95.1/2</f>
        <v>47.55</v>
      </c>
      <c r="CH20" s="1489">
        <f t="shared" si="1"/>
        <v>0</v>
      </c>
      <c r="CI20" s="1490">
        <f t="shared" si="2"/>
        <v>0</v>
      </c>
      <c r="CJ20" s="1239"/>
    </row>
    <row r="21" spans="2:89" ht="15" customHeight="1" thickTop="1" thickBot="1">
      <c r="B21" s="301"/>
      <c r="C21" s="302"/>
      <c r="D21" s="305">
        <v>24</v>
      </c>
      <c r="E21" s="306" t="e">
        <f>SUM(#REF!-(B21+D21))</f>
        <v>#REF!</v>
      </c>
      <c r="F21" s="1447" t="s">
        <v>254</v>
      </c>
      <c r="G21" s="1159"/>
      <c r="H21" s="1195"/>
      <c r="I21" s="527"/>
      <c r="J21" s="520"/>
      <c r="K21" s="502"/>
      <c r="L21" s="502"/>
      <c r="M21" s="528"/>
      <c r="N21" s="509"/>
      <c r="O21" s="523"/>
      <c r="P21" s="501"/>
      <c r="Q21" s="520"/>
      <c r="R21" s="502"/>
      <c r="S21" s="503"/>
      <c r="T21" s="504"/>
      <c r="U21" s="501"/>
      <c r="V21" s="502"/>
      <c r="W21" s="505"/>
      <c r="X21" s="506"/>
      <c r="Y21" s="507"/>
      <c r="Z21" s="501"/>
      <c r="AA21" s="520"/>
      <c r="AB21" s="502"/>
      <c r="AC21" s="555"/>
      <c r="AD21" s="528"/>
      <c r="AE21" s="508"/>
      <c r="AF21" s="502"/>
      <c r="AG21" s="502"/>
      <c r="AH21" s="507"/>
      <c r="AI21" s="509"/>
      <c r="AJ21" s="502"/>
      <c r="AK21" s="502"/>
      <c r="AL21" s="504"/>
      <c r="AM21" s="507"/>
      <c r="AN21" s="501"/>
      <c r="AP21" s="505"/>
      <c r="AQ21" s="501"/>
      <c r="AR21" s="502"/>
      <c r="AS21" s="503"/>
      <c r="AT21" s="505"/>
      <c r="AU21" s="501"/>
      <c r="AV21" s="556"/>
      <c r="AW21" s="503"/>
      <c r="AX21" s="505"/>
      <c r="AY21" s="501"/>
      <c r="AZ21" s="502"/>
      <c r="BA21" s="503"/>
      <c r="BB21" s="503"/>
      <c r="BC21" s="510"/>
      <c r="BD21" s="508"/>
      <c r="BE21" s="502"/>
      <c r="BF21" s="503"/>
      <c r="BG21" s="503"/>
      <c r="BH21" s="503"/>
      <c r="BI21" s="501"/>
      <c r="BJ21" s="502"/>
      <c r="BK21" s="502"/>
      <c r="BL21" s="502"/>
      <c r="BM21" s="505"/>
      <c r="BN21" s="501"/>
      <c r="BO21" s="502"/>
      <c r="BP21" s="503"/>
      <c r="BQ21" s="505"/>
      <c r="BR21" s="561"/>
      <c r="BS21" s="555"/>
      <c r="BT21" s="555"/>
      <c r="BU21" s="555"/>
      <c r="BV21" s="502"/>
      <c r="BW21" s="556"/>
      <c r="BX21" s="501"/>
      <c r="BY21" s="503"/>
      <c r="BZ21" s="503"/>
      <c r="CA21" s="503"/>
      <c r="CB21" s="505"/>
      <c r="CC21" s="594"/>
      <c r="CD21" s="594"/>
      <c r="CE21" s="307">
        <f t="shared" si="0"/>
        <v>0</v>
      </c>
      <c r="CF21" s="511"/>
      <c r="CG21" s="1660">
        <f>96.4/2</f>
        <v>48.2</v>
      </c>
      <c r="CH21" s="1489">
        <f t="shared" si="1"/>
        <v>0</v>
      </c>
      <c r="CI21" s="1490">
        <f t="shared" si="2"/>
        <v>0</v>
      </c>
      <c r="CJ21" s="1239"/>
    </row>
    <row r="22" spans="2:89" ht="15" customHeight="1" thickTop="1" thickBot="1">
      <c r="B22" s="301"/>
      <c r="C22" s="302"/>
      <c r="D22" s="305">
        <v>24</v>
      </c>
      <c r="E22" s="306" t="e">
        <f>SUM(#REF!-(B22+D22))</f>
        <v>#REF!</v>
      </c>
      <c r="F22" s="1447" t="s">
        <v>255</v>
      </c>
      <c r="G22" s="1159"/>
      <c r="H22" s="1195"/>
      <c r="I22" s="527"/>
      <c r="J22" s="520"/>
      <c r="K22" s="502"/>
      <c r="L22" s="502"/>
      <c r="M22" s="528"/>
      <c r="N22" s="509"/>
      <c r="O22" s="523"/>
      <c r="P22" s="501"/>
      <c r="Q22" s="520"/>
      <c r="R22" s="502"/>
      <c r="S22" s="503"/>
      <c r="T22" s="504"/>
      <c r="U22" s="501"/>
      <c r="V22" s="502"/>
      <c r="W22" s="505"/>
      <c r="X22" s="506"/>
      <c r="Y22" s="507"/>
      <c r="Z22" s="501"/>
      <c r="AA22" s="520"/>
      <c r="AB22" s="502"/>
      <c r="AC22" s="555"/>
      <c r="AD22" s="528"/>
      <c r="AE22" s="508"/>
      <c r="AF22" s="502"/>
      <c r="AG22" s="502"/>
      <c r="AH22" s="507"/>
      <c r="AI22" s="509"/>
      <c r="AJ22" s="502"/>
      <c r="AK22" s="502"/>
      <c r="AL22" s="504"/>
      <c r="AM22" s="507"/>
      <c r="AN22" s="501"/>
      <c r="AP22" s="505"/>
      <c r="AQ22" s="501"/>
      <c r="AR22" s="502"/>
      <c r="AS22" s="503"/>
      <c r="AT22" s="505"/>
      <c r="AU22" s="564"/>
      <c r="AV22" s="556"/>
      <c r="AW22" s="503"/>
      <c r="AX22" s="505"/>
      <c r="AY22" s="501"/>
      <c r="AZ22" s="502"/>
      <c r="BA22" s="503"/>
      <c r="BB22" s="503"/>
      <c r="BC22" s="510"/>
      <c r="BD22" s="508"/>
      <c r="BE22" s="502"/>
      <c r="BF22" s="503"/>
      <c r="BG22" s="503"/>
      <c r="BH22" s="503"/>
      <c r="BI22" s="501"/>
      <c r="BJ22" s="502"/>
      <c r="BK22" s="502"/>
      <c r="BL22" s="502"/>
      <c r="BM22" s="505"/>
      <c r="BN22" s="501"/>
      <c r="BO22" s="502"/>
      <c r="BP22" s="503"/>
      <c r="BQ22" s="505"/>
      <c r="BR22" s="561"/>
      <c r="BS22" s="555"/>
      <c r="BT22" s="555"/>
      <c r="BU22" s="555"/>
      <c r="BV22" s="502"/>
      <c r="BW22" s="556"/>
      <c r="BX22" s="501"/>
      <c r="BY22" s="503"/>
      <c r="BZ22" s="503"/>
      <c r="CA22" s="503"/>
      <c r="CB22" s="505"/>
      <c r="CC22" s="594"/>
      <c r="CD22" s="594"/>
      <c r="CE22" s="307">
        <f t="shared" si="0"/>
        <v>0</v>
      </c>
      <c r="CF22" s="511"/>
      <c r="CG22" s="1660">
        <f>96.4/2</f>
        <v>48.2</v>
      </c>
      <c r="CH22" s="1489">
        <f t="shared" si="1"/>
        <v>0</v>
      </c>
      <c r="CI22" s="1490">
        <f t="shared" si="2"/>
        <v>0</v>
      </c>
      <c r="CJ22" s="1239"/>
    </row>
    <row r="23" spans="2:89" ht="15" customHeight="1" thickTop="1" thickBot="1">
      <c r="B23" s="301"/>
      <c r="C23" s="302"/>
      <c r="D23" s="305">
        <v>30</v>
      </c>
      <c r="E23" s="306" t="e">
        <f>SUM(#REF!-(B23+D23))</f>
        <v>#REF!</v>
      </c>
      <c r="F23" s="1448" t="s">
        <v>360</v>
      </c>
      <c r="G23" s="1159"/>
      <c r="H23" s="1195"/>
      <c r="I23" s="527"/>
      <c r="J23" s="520"/>
      <c r="K23" s="502"/>
      <c r="L23" s="502"/>
      <c r="M23" s="528"/>
      <c r="N23" s="509"/>
      <c r="O23" s="523"/>
      <c r="P23" s="501"/>
      <c r="Q23" s="520"/>
      <c r="R23" s="502"/>
      <c r="S23" s="503"/>
      <c r="T23" s="504"/>
      <c r="U23" s="501"/>
      <c r="V23" s="502"/>
      <c r="W23" s="505"/>
      <c r="X23" s="506"/>
      <c r="Y23" s="507"/>
      <c r="Z23" s="501"/>
      <c r="AA23" s="520"/>
      <c r="AB23" s="502"/>
      <c r="AC23" s="502"/>
      <c r="AD23" s="528"/>
      <c r="AE23" s="508"/>
      <c r="AF23" s="502"/>
      <c r="AG23" s="502"/>
      <c r="AH23" s="507"/>
      <c r="AI23" s="509"/>
      <c r="AJ23" s="502"/>
      <c r="AK23" s="502"/>
      <c r="AL23" s="504"/>
      <c r="AM23" s="560"/>
      <c r="AN23" s="561"/>
      <c r="AO23" s="555"/>
      <c r="AP23" s="558"/>
      <c r="AQ23" s="501"/>
      <c r="AR23" s="502"/>
      <c r="AS23" s="503"/>
      <c r="AT23" s="505"/>
      <c r="AU23" s="501"/>
      <c r="AV23" s="502"/>
      <c r="AW23" s="503"/>
      <c r="AX23" s="505"/>
      <c r="AY23" s="501"/>
      <c r="AZ23" s="502"/>
      <c r="BA23" s="503"/>
      <c r="BB23" s="503"/>
      <c r="BC23" s="510"/>
      <c r="BD23" s="508"/>
      <c r="BE23" s="502"/>
      <c r="BF23" s="503"/>
      <c r="BG23" s="503"/>
      <c r="BH23" s="503"/>
      <c r="BI23" s="501"/>
      <c r="BJ23" s="502"/>
      <c r="BK23" s="502"/>
      <c r="BL23" s="502"/>
      <c r="BM23" s="1482"/>
      <c r="BN23" s="501"/>
      <c r="BO23" s="502"/>
      <c r="BP23" s="503"/>
      <c r="BQ23" s="505"/>
      <c r="BR23" s="501"/>
      <c r="BS23" s="502"/>
      <c r="BT23" s="502"/>
      <c r="BU23" s="502"/>
      <c r="BV23" s="1483"/>
      <c r="BW23" s="503"/>
      <c r="BX23" s="501"/>
      <c r="BY23" s="503"/>
      <c r="BZ23" s="503"/>
      <c r="CA23" s="503"/>
      <c r="CB23" s="505"/>
      <c r="CC23" s="594"/>
      <c r="CD23" s="594"/>
      <c r="CE23" s="307">
        <f t="shared" si="0"/>
        <v>0</v>
      </c>
      <c r="CF23" s="511"/>
      <c r="CG23" s="1660">
        <f>97.8/2</f>
        <v>48.9</v>
      </c>
      <c r="CH23" s="1489">
        <f t="shared" si="1"/>
        <v>0</v>
      </c>
      <c r="CI23" s="1490">
        <f t="shared" si="2"/>
        <v>0</v>
      </c>
      <c r="CJ23" s="1239"/>
    </row>
    <row r="24" spans="2:89" ht="15" customHeight="1" thickTop="1" thickBot="1">
      <c r="B24" s="301"/>
      <c r="C24" s="302"/>
      <c r="D24" s="305">
        <v>30</v>
      </c>
      <c r="E24" s="306" t="e">
        <f>SUM(#REF!-(B24+D24))</f>
        <v>#REF!</v>
      </c>
      <c r="F24" s="1448" t="s">
        <v>361</v>
      </c>
      <c r="G24" s="1159"/>
      <c r="H24" s="1195"/>
      <c r="I24" s="527"/>
      <c r="J24" s="520"/>
      <c r="K24" s="502"/>
      <c r="L24" s="502"/>
      <c r="M24" s="528"/>
      <c r="N24" s="509"/>
      <c r="O24" s="523"/>
      <c r="P24" s="501"/>
      <c r="Q24" s="520"/>
      <c r="R24" s="555"/>
      <c r="S24" s="556"/>
      <c r="T24" s="503"/>
      <c r="U24" s="501"/>
      <c r="V24" s="502"/>
      <c r="W24" s="558"/>
      <c r="X24" s="506"/>
      <c r="Y24" s="507"/>
      <c r="Z24" s="501"/>
      <c r="AA24" s="520"/>
      <c r="AB24" s="502"/>
      <c r="AC24" s="502"/>
      <c r="AD24" s="528"/>
      <c r="AE24" s="508"/>
      <c r="AF24" s="502"/>
      <c r="AG24" s="502"/>
      <c r="AH24" s="507"/>
      <c r="AI24" s="509"/>
      <c r="AJ24" s="502"/>
      <c r="AK24" s="502"/>
      <c r="AL24" s="504"/>
      <c r="AM24" s="560"/>
      <c r="AN24" s="561"/>
      <c r="AO24" s="555"/>
      <c r="AP24" s="558"/>
      <c r="AQ24" s="501"/>
      <c r="AR24" s="502"/>
      <c r="AS24" s="503"/>
      <c r="AT24" s="505"/>
      <c r="AU24" s="501"/>
      <c r="AV24" s="502"/>
      <c r="AW24" s="503"/>
      <c r="AX24" s="505"/>
      <c r="AY24" s="501"/>
      <c r="AZ24" s="502"/>
      <c r="BA24" s="503"/>
      <c r="BB24" s="503"/>
      <c r="BC24" s="510"/>
      <c r="BD24" s="508"/>
      <c r="BE24" s="502"/>
      <c r="BF24" s="503"/>
      <c r="BG24" s="503"/>
      <c r="BH24" s="503"/>
      <c r="BI24" s="501"/>
      <c r="BJ24" s="502"/>
      <c r="BK24" s="502"/>
      <c r="BL24" s="502"/>
      <c r="BM24" s="1482"/>
      <c r="BN24" s="501"/>
      <c r="BO24" s="502"/>
      <c r="BP24" s="503"/>
      <c r="BQ24" s="505"/>
      <c r="BR24" s="501"/>
      <c r="BS24" s="502"/>
      <c r="BT24" s="502"/>
      <c r="BU24" s="502"/>
      <c r="BV24" s="1483"/>
      <c r="BW24" s="503"/>
      <c r="BX24" s="501"/>
      <c r="BY24" s="503"/>
      <c r="BZ24" s="503"/>
      <c r="CA24" s="503"/>
      <c r="CB24" s="558"/>
      <c r="CC24" s="1570"/>
      <c r="CD24" s="1570"/>
      <c r="CE24" s="307">
        <f t="shared" si="0"/>
        <v>0</v>
      </c>
      <c r="CF24" s="1223"/>
      <c r="CG24" s="1660">
        <f>97.8/2</f>
        <v>48.9</v>
      </c>
      <c r="CH24" s="1489">
        <f t="shared" si="1"/>
        <v>0</v>
      </c>
      <c r="CI24" s="1490">
        <f t="shared" si="2"/>
        <v>0</v>
      </c>
      <c r="CJ24" s="1239"/>
    </row>
    <row r="25" spans="2:89" ht="15" customHeight="1" thickTop="1" thickBot="1">
      <c r="B25" s="301"/>
      <c r="C25" s="302"/>
      <c r="D25" s="321">
        <v>30</v>
      </c>
      <c r="E25" s="306" t="e">
        <f>SUM(#REF!-(B25+D25))</f>
        <v>#REF!</v>
      </c>
      <c r="F25" s="1448" t="s">
        <v>353</v>
      </c>
      <c r="G25" s="1159"/>
      <c r="H25" s="1195"/>
      <c r="I25" s="527"/>
      <c r="J25" s="520"/>
      <c r="K25" s="502"/>
      <c r="L25" s="502"/>
      <c r="M25" s="528"/>
      <c r="N25" s="509"/>
      <c r="O25" s="523"/>
      <c r="P25" s="501"/>
      <c r="Q25" s="520"/>
      <c r="R25" s="502"/>
      <c r="S25" s="503"/>
      <c r="T25" s="504"/>
      <c r="U25" s="501"/>
      <c r="V25" s="502"/>
      <c r="W25" s="505"/>
      <c r="X25" s="506"/>
      <c r="Y25" s="507"/>
      <c r="Z25" s="501"/>
      <c r="AA25" s="520"/>
      <c r="AB25" s="502"/>
      <c r="AC25" s="502"/>
      <c r="AD25" s="528"/>
      <c r="AE25" s="508"/>
      <c r="AF25" s="502"/>
      <c r="AG25" s="502"/>
      <c r="AH25" s="507"/>
      <c r="AI25" s="509"/>
      <c r="AJ25" s="502"/>
      <c r="AK25" s="502"/>
      <c r="AL25" s="504"/>
      <c r="AM25" s="560"/>
      <c r="AN25" s="561"/>
      <c r="AO25" s="555"/>
      <c r="AP25" s="558"/>
      <c r="AQ25" s="501"/>
      <c r="AR25" s="502"/>
      <c r="AS25" s="503"/>
      <c r="AT25" s="505"/>
      <c r="AU25" s="501"/>
      <c r="AV25" s="502"/>
      <c r="AW25" s="503"/>
      <c r="AX25" s="505"/>
      <c r="AY25" s="501"/>
      <c r="AZ25" s="502"/>
      <c r="BA25" s="503"/>
      <c r="BB25" s="503"/>
      <c r="BC25" s="510"/>
      <c r="BD25" s="508"/>
      <c r="BE25" s="502"/>
      <c r="BF25" s="503"/>
      <c r="BG25" s="503"/>
      <c r="BH25" s="503"/>
      <c r="BI25" s="501"/>
      <c r="BJ25" s="502"/>
      <c r="BK25" s="502"/>
      <c r="BL25" s="502"/>
      <c r="BM25" s="1482"/>
      <c r="BN25" s="501"/>
      <c r="BO25" s="502"/>
      <c r="BP25" s="503"/>
      <c r="BQ25" s="505"/>
      <c r="BR25" s="501"/>
      <c r="BS25" s="502"/>
      <c r="BT25" s="502"/>
      <c r="BU25" s="502"/>
      <c r="BV25" s="502"/>
      <c r="BW25" s="503"/>
      <c r="BX25" s="501"/>
      <c r="BY25" s="503"/>
      <c r="BZ25" s="503"/>
      <c r="CA25" s="503"/>
      <c r="CB25" s="1482"/>
      <c r="CC25" s="1571"/>
      <c r="CD25" s="1571"/>
      <c r="CE25" s="307">
        <f t="shared" si="0"/>
        <v>0</v>
      </c>
      <c r="CF25" s="1223"/>
      <c r="CG25" s="1660">
        <f>97.8/2</f>
        <v>48.9</v>
      </c>
      <c r="CH25" s="1489">
        <f t="shared" si="1"/>
        <v>0</v>
      </c>
      <c r="CI25" s="1490">
        <f t="shared" si="2"/>
        <v>0</v>
      </c>
      <c r="CJ25" s="1239"/>
    </row>
    <row r="26" spans="2:89" ht="15" customHeight="1" thickTop="1" thickBot="1">
      <c r="B26" s="301"/>
      <c r="C26" s="302"/>
      <c r="D26" s="305">
        <v>24</v>
      </c>
      <c r="E26" s="306" t="e">
        <f>SUM(#REF!-(B26+D26))</f>
        <v>#REF!</v>
      </c>
      <c r="F26" s="1447" t="s">
        <v>356</v>
      </c>
      <c r="G26" s="1159"/>
      <c r="H26" s="1195"/>
      <c r="I26" s="527"/>
      <c r="J26" s="520"/>
      <c r="K26" s="502"/>
      <c r="L26" s="502"/>
      <c r="M26" s="528"/>
      <c r="N26" s="509"/>
      <c r="O26" s="523"/>
      <c r="P26" s="501"/>
      <c r="Q26" s="520"/>
      <c r="R26" s="502"/>
      <c r="S26" s="503"/>
      <c r="T26" s="504"/>
      <c r="U26" s="501"/>
      <c r="V26" s="502"/>
      <c r="W26" s="505"/>
      <c r="X26" s="506"/>
      <c r="Y26" s="507"/>
      <c r="Z26" s="501"/>
      <c r="AA26" s="520"/>
      <c r="AB26" s="502"/>
      <c r="AC26" s="555"/>
      <c r="AD26" s="528"/>
      <c r="AE26" s="508"/>
      <c r="AF26" s="502"/>
      <c r="AG26" s="502"/>
      <c r="AH26" s="507"/>
      <c r="AI26" s="509"/>
      <c r="AJ26" s="502"/>
      <c r="AK26" s="502"/>
      <c r="AL26" s="504"/>
      <c r="AM26" s="560"/>
      <c r="AN26" s="561"/>
      <c r="AO26" s="555"/>
      <c r="AP26" s="558"/>
      <c r="AQ26" s="501"/>
      <c r="AR26" s="502"/>
      <c r="AS26" s="503"/>
      <c r="AT26" s="505"/>
      <c r="AU26" s="501"/>
      <c r="AV26" s="502"/>
      <c r="AW26" s="503"/>
      <c r="AX26" s="505"/>
      <c r="AY26" s="501"/>
      <c r="AZ26" s="502"/>
      <c r="BA26" s="503"/>
      <c r="BB26" s="503"/>
      <c r="BC26" s="510"/>
      <c r="BD26" s="508"/>
      <c r="BE26" s="502"/>
      <c r="BF26" s="503"/>
      <c r="BG26" s="503"/>
      <c r="BH26" s="503"/>
      <c r="BI26" s="501"/>
      <c r="BJ26" s="502"/>
      <c r="BK26" s="502"/>
      <c r="BL26" s="502"/>
      <c r="BM26" s="505"/>
      <c r="BN26" s="501"/>
      <c r="BO26" s="502"/>
      <c r="BP26" s="503"/>
      <c r="BQ26" s="505"/>
      <c r="BR26" s="561"/>
      <c r="BS26" s="555"/>
      <c r="BT26" s="555"/>
      <c r="BU26" s="555"/>
      <c r="BV26" s="502"/>
      <c r="BW26" s="556"/>
      <c r="BX26" s="501"/>
      <c r="BY26" s="503"/>
      <c r="BZ26" s="503"/>
      <c r="CA26" s="503"/>
      <c r="CB26" s="505"/>
      <c r="CC26" s="594"/>
      <c r="CD26" s="594"/>
      <c r="CE26" s="307">
        <f t="shared" si="0"/>
        <v>0</v>
      </c>
      <c r="CF26" s="511"/>
      <c r="CG26" s="1660">
        <f>95.1/2</f>
        <v>47.55</v>
      </c>
      <c r="CH26" s="1489">
        <f t="shared" si="1"/>
        <v>0</v>
      </c>
      <c r="CI26" s="1490">
        <f t="shared" si="2"/>
        <v>0</v>
      </c>
      <c r="CJ26" s="1239"/>
    </row>
    <row r="27" spans="2:89" ht="15" customHeight="1" thickTop="1" thickBot="1">
      <c r="B27" s="301"/>
      <c r="C27" s="302"/>
      <c r="D27" s="305">
        <v>24</v>
      </c>
      <c r="E27" s="306" t="e">
        <f>SUM(#REF!-(B27+D27))</f>
        <v>#REF!</v>
      </c>
      <c r="F27" s="1447" t="s">
        <v>357</v>
      </c>
      <c r="G27" s="1159"/>
      <c r="H27" s="1195"/>
      <c r="I27" s="527"/>
      <c r="J27" s="520"/>
      <c r="K27" s="502"/>
      <c r="L27" s="502"/>
      <c r="M27" s="528"/>
      <c r="N27" s="509"/>
      <c r="O27" s="523"/>
      <c r="P27" s="501"/>
      <c r="Q27" s="520"/>
      <c r="R27" s="502"/>
      <c r="S27" s="503"/>
      <c r="T27" s="504"/>
      <c r="U27" s="501"/>
      <c r="V27" s="502"/>
      <c r="W27" s="505"/>
      <c r="X27" s="506"/>
      <c r="Y27" s="507"/>
      <c r="Z27" s="501"/>
      <c r="AA27" s="520"/>
      <c r="AB27" s="502"/>
      <c r="AC27" s="555"/>
      <c r="AD27" s="528"/>
      <c r="AE27" s="508"/>
      <c r="AF27" s="502"/>
      <c r="AG27" s="502"/>
      <c r="AH27" s="507"/>
      <c r="AI27" s="509"/>
      <c r="AJ27" s="502"/>
      <c r="AK27" s="502"/>
      <c r="AL27" s="504"/>
      <c r="AM27" s="560"/>
      <c r="AN27" s="561"/>
      <c r="AO27" s="555"/>
      <c r="AP27" s="558"/>
      <c r="AQ27" s="501"/>
      <c r="AR27" s="502"/>
      <c r="AS27" s="503"/>
      <c r="AT27" s="505"/>
      <c r="AU27" s="501"/>
      <c r="AV27" s="502"/>
      <c r="AW27" s="503"/>
      <c r="AX27" s="505"/>
      <c r="AY27" s="501"/>
      <c r="AZ27" s="502"/>
      <c r="BA27" s="503"/>
      <c r="BB27" s="503"/>
      <c r="BC27" s="503"/>
      <c r="BD27" s="508"/>
      <c r="BE27" s="502"/>
      <c r="BF27" s="503"/>
      <c r="BG27" s="503"/>
      <c r="BH27" s="503"/>
      <c r="BI27" s="501"/>
      <c r="BJ27" s="502"/>
      <c r="BK27" s="502"/>
      <c r="BL27" s="502"/>
      <c r="BM27" s="505"/>
      <c r="BN27" s="501"/>
      <c r="BO27" s="502"/>
      <c r="BP27" s="503"/>
      <c r="BQ27" s="505"/>
      <c r="BR27" s="561"/>
      <c r="BS27" s="555"/>
      <c r="BT27" s="555"/>
      <c r="BU27" s="555"/>
      <c r="BV27" s="502"/>
      <c r="BW27" s="556"/>
      <c r="BX27" s="501"/>
      <c r="BY27" s="503"/>
      <c r="BZ27" s="503"/>
      <c r="CA27" s="503"/>
      <c r="CB27" s="505"/>
      <c r="CC27" s="594"/>
      <c r="CD27" s="594"/>
      <c r="CE27" s="307">
        <f t="shared" si="0"/>
        <v>0</v>
      </c>
      <c r="CF27" s="511"/>
      <c r="CG27" s="1660">
        <f>95.1/2</f>
        <v>47.55</v>
      </c>
      <c r="CH27" s="1489">
        <f t="shared" si="1"/>
        <v>0</v>
      </c>
      <c r="CI27" s="1490">
        <f t="shared" si="2"/>
        <v>0</v>
      </c>
      <c r="CJ27" s="1240">
        <f>SUM(CI17:CI27)</f>
        <v>0</v>
      </c>
      <c r="CK27" s="566"/>
    </row>
    <row r="28" spans="2:89" s="512" customFormat="1" ht="6.75" customHeight="1" thickTop="1" thickBot="1">
      <c r="B28" s="567"/>
      <c r="C28" s="568"/>
      <c r="D28" s="569"/>
      <c r="E28" s="570"/>
      <c r="F28" s="1449"/>
      <c r="G28" s="1160"/>
      <c r="H28" s="1198"/>
      <c r="I28" s="490"/>
      <c r="J28" s="484"/>
      <c r="K28" s="484"/>
      <c r="L28" s="484"/>
      <c r="M28" s="491"/>
      <c r="N28" s="490"/>
      <c r="O28" s="487"/>
      <c r="P28" s="483"/>
      <c r="Q28" s="484"/>
      <c r="R28" s="484"/>
      <c r="S28" s="485"/>
      <c r="T28" s="486"/>
      <c r="U28" s="483"/>
      <c r="V28" s="484"/>
      <c r="W28" s="487"/>
      <c r="X28" s="515"/>
      <c r="Y28" s="489"/>
      <c r="Z28" s="483"/>
      <c r="AA28" s="484"/>
      <c r="AB28" s="484"/>
      <c r="AC28" s="484"/>
      <c r="AD28" s="485"/>
      <c r="AE28" s="488"/>
      <c r="AF28" s="484"/>
      <c r="AG28" s="484"/>
      <c r="AH28" s="487"/>
      <c r="AI28" s="490"/>
      <c r="AJ28" s="484"/>
      <c r="AK28" s="484"/>
      <c r="AL28" s="486"/>
      <c r="AM28" s="489"/>
      <c r="AN28" s="483"/>
      <c r="AO28" s="484"/>
      <c r="AP28" s="487"/>
      <c r="AQ28" s="483"/>
      <c r="AR28" s="484"/>
      <c r="AS28" s="485"/>
      <c r="AT28" s="487"/>
      <c r="AU28" s="483"/>
      <c r="AV28" s="484"/>
      <c r="AW28" s="485"/>
      <c r="AX28" s="487"/>
      <c r="AY28" s="571"/>
      <c r="AZ28" s="572"/>
      <c r="BA28" s="573"/>
      <c r="BB28" s="573"/>
      <c r="BC28" s="574"/>
      <c r="BD28" s="488"/>
      <c r="BE28" s="484"/>
      <c r="BF28" s="485"/>
      <c r="BG28" s="485"/>
      <c r="BH28" s="485"/>
      <c r="BI28" s="483"/>
      <c r="BJ28" s="484"/>
      <c r="BK28" s="484"/>
      <c r="BL28" s="484"/>
      <c r="BM28" s="487"/>
      <c r="BN28" s="483"/>
      <c r="BO28" s="484"/>
      <c r="BP28" s="485"/>
      <c r="BQ28" s="487"/>
      <c r="BR28" s="483"/>
      <c r="BS28" s="484"/>
      <c r="BT28" s="484"/>
      <c r="BU28" s="484"/>
      <c r="BV28" s="484"/>
      <c r="BW28" s="485"/>
      <c r="BX28" s="483"/>
      <c r="BY28" s="485"/>
      <c r="BZ28" s="485"/>
      <c r="CA28" s="485"/>
      <c r="CB28" s="575"/>
      <c r="CC28" s="1572"/>
      <c r="CD28" s="1572"/>
      <c r="CE28" s="307"/>
      <c r="CF28" s="1224"/>
      <c r="CG28" s="1661"/>
      <c r="CH28" s="1491"/>
      <c r="CI28" s="1241"/>
      <c r="CJ28" s="1241"/>
    </row>
    <row r="29" spans="2:89" ht="15" customHeight="1" thickTop="1" thickBot="1">
      <c r="B29" s="301"/>
      <c r="C29" s="302"/>
      <c r="D29" s="305">
        <v>30</v>
      </c>
      <c r="E29" s="306" t="e">
        <f>SUM(#REF!-(B29+D29))</f>
        <v>#REF!</v>
      </c>
      <c r="F29" s="1450" t="s">
        <v>50</v>
      </c>
      <c r="G29" s="1157"/>
      <c r="H29" s="1199"/>
      <c r="I29" s="509"/>
      <c r="J29" s="502"/>
      <c r="K29" s="502"/>
      <c r="L29" s="502"/>
      <c r="M29" s="510"/>
      <c r="N29" s="509"/>
      <c r="O29" s="505"/>
      <c r="P29" s="501"/>
      <c r="Q29" s="502"/>
      <c r="R29" s="502"/>
      <c r="S29" s="503"/>
      <c r="T29" s="504"/>
      <c r="U29" s="501"/>
      <c r="V29" s="502"/>
      <c r="W29" s="505"/>
      <c r="X29" s="506"/>
      <c r="Y29" s="507"/>
      <c r="Z29" s="518"/>
      <c r="AA29" s="520"/>
      <c r="AB29" s="520"/>
      <c r="AC29" s="520"/>
      <c r="AD29" s="521"/>
      <c r="AE29" s="526"/>
      <c r="AF29" s="520"/>
      <c r="AG29" s="520"/>
      <c r="AH29" s="523"/>
      <c r="AI29" s="527"/>
      <c r="AJ29" s="520"/>
      <c r="AK29" s="520"/>
      <c r="AL29" s="522"/>
      <c r="AM29" s="560"/>
      <c r="AN29" s="561"/>
      <c r="AO29" s="555"/>
      <c r="AP29" s="558"/>
      <c r="AQ29" s="561"/>
      <c r="AR29" s="555"/>
      <c r="AS29" s="556"/>
      <c r="AT29" s="558"/>
      <c r="AU29" s="501"/>
      <c r="AV29" s="502"/>
      <c r="AW29" s="503"/>
      <c r="AX29" s="505"/>
      <c r="AY29" s="501"/>
      <c r="AZ29" s="502"/>
      <c r="BA29" s="503"/>
      <c r="BB29" s="503"/>
      <c r="BC29" s="510"/>
      <c r="BD29" s="508"/>
      <c r="BE29" s="502"/>
      <c r="BF29" s="503"/>
      <c r="BG29" s="503"/>
      <c r="BH29" s="503"/>
      <c r="BI29" s="518"/>
      <c r="BJ29" s="520"/>
      <c r="BK29" s="520"/>
      <c r="BL29" s="520"/>
      <c r="BM29" s="523"/>
      <c r="BN29" s="518"/>
      <c r="BO29" s="520"/>
      <c r="BP29" s="521"/>
      <c r="BQ29" s="523"/>
      <c r="BR29" s="501"/>
      <c r="BS29" s="502"/>
      <c r="BT29" s="502"/>
      <c r="BU29" s="502"/>
      <c r="BV29" s="555"/>
      <c r="BW29" s="503"/>
      <c r="BX29" s="501"/>
      <c r="BY29" s="503"/>
      <c r="BZ29" s="503"/>
      <c r="CA29" s="503"/>
      <c r="CB29" s="558"/>
      <c r="CC29" s="1570"/>
      <c r="CD29" s="1570"/>
      <c r="CE29" s="307">
        <f t="shared" ref="CE29:CE47" si="3">SUM(H29:CD29)</f>
        <v>0</v>
      </c>
      <c r="CF29" s="1225"/>
      <c r="CG29" s="1660">
        <v>51.1</v>
      </c>
      <c r="CH29" s="1489">
        <f t="shared" ref="CH29:CH39" si="4">CG29*$CK$1</f>
        <v>0</v>
      </c>
      <c r="CI29" s="1490">
        <f t="shared" ref="CI29:CI39" si="5">CH29-CE29</f>
        <v>0</v>
      </c>
      <c r="CJ29" s="1239"/>
    </row>
    <row r="30" spans="2:89" ht="15" customHeight="1" thickTop="1" thickBot="1">
      <c r="B30" s="301"/>
      <c r="C30" s="302"/>
      <c r="D30" s="305">
        <v>30</v>
      </c>
      <c r="E30" s="306" t="e">
        <f>SUM(#REF!-(B30+D30))</f>
        <v>#REF!</v>
      </c>
      <c r="F30" s="1450" t="s">
        <v>51</v>
      </c>
      <c r="G30" s="1157"/>
      <c r="H30" s="1199"/>
      <c r="I30" s="509"/>
      <c r="J30" s="502"/>
      <c r="K30" s="502"/>
      <c r="L30" s="502"/>
      <c r="M30" s="510"/>
      <c r="N30" s="509"/>
      <c r="O30" s="505"/>
      <c r="P30" s="501"/>
      <c r="Q30" s="502"/>
      <c r="R30" s="502"/>
      <c r="S30" s="503"/>
      <c r="T30" s="504"/>
      <c r="U30" s="501"/>
      <c r="V30" s="502"/>
      <c r="W30" s="505"/>
      <c r="X30" s="506"/>
      <c r="Y30" s="507"/>
      <c r="Z30" s="518"/>
      <c r="AA30" s="520"/>
      <c r="AB30" s="520"/>
      <c r="AC30" s="520"/>
      <c r="AD30" s="521"/>
      <c r="AE30" s="526"/>
      <c r="AF30" s="520"/>
      <c r="AG30" s="520"/>
      <c r="AH30" s="523"/>
      <c r="AI30" s="527"/>
      <c r="AJ30" s="520"/>
      <c r="AK30" s="520"/>
      <c r="AL30" s="522"/>
      <c r="AM30" s="560"/>
      <c r="AN30" s="561"/>
      <c r="AO30" s="555"/>
      <c r="AP30" s="558"/>
      <c r="AQ30" s="561"/>
      <c r="AR30" s="555"/>
      <c r="AS30" s="556"/>
      <c r="AT30" s="558"/>
      <c r="AU30" s="501"/>
      <c r="AV30" s="502"/>
      <c r="AW30" s="503"/>
      <c r="AX30" s="505"/>
      <c r="AY30" s="501"/>
      <c r="AZ30" s="502"/>
      <c r="BA30" s="503"/>
      <c r="BB30" s="503"/>
      <c r="BC30" s="510"/>
      <c r="BD30" s="508"/>
      <c r="BE30" s="502"/>
      <c r="BF30" s="503"/>
      <c r="BG30" s="503"/>
      <c r="BH30" s="503"/>
      <c r="BI30" s="518"/>
      <c r="BJ30" s="520"/>
      <c r="BK30" s="520"/>
      <c r="BL30" s="520"/>
      <c r="BM30" s="523"/>
      <c r="BN30" s="518"/>
      <c r="BO30" s="520"/>
      <c r="BP30" s="521"/>
      <c r="BQ30" s="523"/>
      <c r="BR30" s="501"/>
      <c r="BS30" s="502"/>
      <c r="BT30" s="502"/>
      <c r="BU30" s="502"/>
      <c r="BV30" s="555"/>
      <c r="BW30" s="503"/>
      <c r="BX30" s="501"/>
      <c r="BY30" s="503"/>
      <c r="BZ30" s="503"/>
      <c r="CA30" s="503"/>
      <c r="CB30" s="558"/>
      <c r="CC30" s="1570"/>
      <c r="CD30" s="1570"/>
      <c r="CE30" s="307">
        <f t="shared" si="3"/>
        <v>0</v>
      </c>
      <c r="CF30" s="1225"/>
      <c r="CG30" s="1660">
        <v>51.8</v>
      </c>
      <c r="CH30" s="1489">
        <f t="shared" si="4"/>
        <v>0</v>
      </c>
      <c r="CI30" s="1490">
        <f t="shared" si="5"/>
        <v>0</v>
      </c>
      <c r="CJ30" s="1239"/>
    </row>
    <row r="31" spans="2:89" ht="15" customHeight="1" thickTop="1" thickBot="1">
      <c r="B31" s="301"/>
      <c r="C31" s="302"/>
      <c r="D31" s="305">
        <v>24</v>
      </c>
      <c r="E31" s="306" t="e">
        <f>SUM(#REF!-(B31+D31))</f>
        <v>#REF!</v>
      </c>
      <c r="F31" s="1451" t="s">
        <v>313</v>
      </c>
      <c r="G31" s="1157"/>
      <c r="H31" s="1199"/>
      <c r="I31" s="509"/>
      <c r="J31" s="502"/>
      <c r="K31" s="502"/>
      <c r="L31" s="502"/>
      <c r="M31" s="510"/>
      <c r="N31" s="509"/>
      <c r="O31" s="505"/>
      <c r="P31" s="501"/>
      <c r="Q31" s="502"/>
      <c r="R31" s="555"/>
      <c r="S31" s="556"/>
      <c r="T31" s="504"/>
      <c r="U31" s="501"/>
      <c r="V31" s="502"/>
      <c r="W31" s="558"/>
      <c r="X31" s="506"/>
      <c r="Y31" s="507"/>
      <c r="Z31" s="501"/>
      <c r="AA31" s="502"/>
      <c r="AB31" s="520"/>
      <c r="AC31" s="502"/>
      <c r="AD31" s="503"/>
      <c r="AE31" s="508"/>
      <c r="AF31" s="502"/>
      <c r="AG31" s="502"/>
      <c r="AH31" s="523"/>
      <c r="AI31" s="527"/>
      <c r="AJ31" s="502"/>
      <c r="AK31" s="502"/>
      <c r="AL31" s="504"/>
      <c r="AM31" s="507"/>
      <c r="AN31" s="501"/>
      <c r="AO31" s="502"/>
      <c r="AP31" s="505"/>
      <c r="AQ31" s="501"/>
      <c r="AR31" s="502"/>
      <c r="AS31" s="503"/>
      <c r="AT31" s="505"/>
      <c r="AU31" s="1474"/>
      <c r="AV31" s="1473"/>
      <c r="AW31" s="503"/>
      <c r="AX31" s="505"/>
      <c r="AY31" s="501"/>
      <c r="AZ31" s="502"/>
      <c r="BA31" s="503"/>
      <c r="BB31" s="503"/>
      <c r="BC31" s="510"/>
      <c r="BD31" s="508"/>
      <c r="BE31" s="502"/>
      <c r="BF31" s="503"/>
      <c r="BG31" s="503"/>
      <c r="BH31" s="503"/>
      <c r="BI31" s="501"/>
      <c r="BJ31" s="502"/>
      <c r="BK31" s="502"/>
      <c r="BL31" s="502"/>
      <c r="BM31" s="505"/>
      <c r="BN31" s="501"/>
      <c r="BO31" s="502"/>
      <c r="BP31" s="503"/>
      <c r="BQ31" s="505"/>
      <c r="BR31" s="561"/>
      <c r="BS31" s="555"/>
      <c r="BT31" s="555"/>
      <c r="BU31" s="555"/>
      <c r="BV31" s="502"/>
      <c r="BW31" s="556"/>
      <c r="BX31" s="501"/>
      <c r="BY31" s="503"/>
      <c r="BZ31" s="503"/>
      <c r="CA31" s="503"/>
      <c r="CB31" s="558"/>
      <c r="CC31" s="1570"/>
      <c r="CD31" s="1570"/>
      <c r="CE31" s="307">
        <f t="shared" si="3"/>
        <v>0</v>
      </c>
      <c r="CF31" s="1225"/>
      <c r="CG31" s="1660">
        <f>93.4/2</f>
        <v>46.7</v>
      </c>
      <c r="CH31" s="1489">
        <f t="shared" si="4"/>
        <v>0</v>
      </c>
      <c r="CI31" s="1490">
        <f t="shared" si="5"/>
        <v>0</v>
      </c>
      <c r="CJ31" s="1239"/>
    </row>
    <row r="32" spans="2:89" ht="15" customHeight="1" thickTop="1" thickBot="1">
      <c r="B32" s="301"/>
      <c r="C32" s="302"/>
      <c r="D32" s="305">
        <v>24</v>
      </c>
      <c r="E32" s="306" t="e">
        <f>SUM(#REF!-(B32+D32))</f>
        <v>#REF!</v>
      </c>
      <c r="F32" s="1451" t="s">
        <v>352</v>
      </c>
      <c r="G32" s="1157"/>
      <c r="H32" s="1199"/>
      <c r="I32" s="509"/>
      <c r="J32" s="502"/>
      <c r="K32" s="502"/>
      <c r="L32" s="502"/>
      <c r="M32" s="510"/>
      <c r="N32" s="509"/>
      <c r="O32" s="505"/>
      <c r="P32" s="501"/>
      <c r="Q32" s="502"/>
      <c r="R32" s="555"/>
      <c r="S32" s="556"/>
      <c r="T32" s="504"/>
      <c r="U32" s="501"/>
      <c r="V32" s="502"/>
      <c r="W32" s="558"/>
      <c r="X32" s="506"/>
      <c r="Y32" s="507"/>
      <c r="Z32" s="501"/>
      <c r="AA32" s="502"/>
      <c r="AB32" s="520"/>
      <c r="AC32" s="502"/>
      <c r="AD32" s="503"/>
      <c r="AE32" s="508"/>
      <c r="AF32" s="502"/>
      <c r="AG32" s="502"/>
      <c r="AH32" s="523"/>
      <c r="AI32" s="527"/>
      <c r="AJ32" s="502"/>
      <c r="AK32" s="502"/>
      <c r="AL32" s="504"/>
      <c r="AM32" s="507"/>
      <c r="AN32" s="501"/>
      <c r="AO32" s="502"/>
      <c r="AP32" s="505"/>
      <c r="AQ32" s="1474"/>
      <c r="AR32" s="1473"/>
      <c r="AS32" s="503"/>
      <c r="AT32" s="505"/>
      <c r="AU32" s="382"/>
      <c r="AV32" s="382"/>
      <c r="AW32" s="382"/>
      <c r="AX32" s="382"/>
      <c r="AY32" s="501"/>
      <c r="AZ32" s="502"/>
      <c r="BA32" s="503"/>
      <c r="BB32" s="503"/>
      <c r="BC32" s="510"/>
      <c r="BD32" s="508"/>
      <c r="BE32" s="502"/>
      <c r="BF32" s="503"/>
      <c r="BG32" s="503"/>
      <c r="BH32" s="503"/>
      <c r="BI32" s="501"/>
      <c r="BJ32" s="502"/>
      <c r="BK32" s="502"/>
      <c r="BL32" s="502"/>
      <c r="BM32" s="505"/>
      <c r="BN32" s="501"/>
      <c r="BO32" s="502"/>
      <c r="BP32" s="503"/>
      <c r="BQ32" s="505"/>
      <c r="BR32" s="561"/>
      <c r="BS32" s="555"/>
      <c r="BT32" s="555"/>
      <c r="BU32" s="555"/>
      <c r="BV32" s="502"/>
      <c r="BW32" s="556"/>
      <c r="BX32" s="501"/>
      <c r="BY32" s="503"/>
      <c r="BZ32" s="503"/>
      <c r="CA32" s="503"/>
      <c r="CB32" s="558"/>
      <c r="CC32" s="1570"/>
      <c r="CD32" s="1570"/>
      <c r="CE32" s="307">
        <f t="shared" si="3"/>
        <v>0</v>
      </c>
      <c r="CF32" s="1225"/>
      <c r="CG32" s="1660">
        <f>93.4/2</f>
        <v>46.7</v>
      </c>
      <c r="CH32" s="1489">
        <f t="shared" si="4"/>
        <v>0</v>
      </c>
      <c r="CI32" s="1490">
        <f t="shared" si="5"/>
        <v>0</v>
      </c>
      <c r="CJ32" s="1239"/>
    </row>
    <row r="33" spans="2:88" ht="15" customHeight="1" thickTop="1" thickBot="1">
      <c r="B33" s="301">
        <v>0</v>
      </c>
      <c r="C33" s="302"/>
      <c r="D33" s="305">
        <v>24</v>
      </c>
      <c r="E33" s="306" t="e">
        <f>SUM(#REF!-(B33+D33))</f>
        <v>#REF!</v>
      </c>
      <c r="F33" s="1451" t="s">
        <v>312</v>
      </c>
      <c r="G33" s="1157"/>
      <c r="H33" s="1199"/>
      <c r="I33" s="509"/>
      <c r="J33" s="502"/>
      <c r="K33" s="502"/>
      <c r="L33" s="502"/>
      <c r="M33" s="510"/>
      <c r="N33" s="509"/>
      <c r="O33" s="505"/>
      <c r="P33" s="501"/>
      <c r="Q33" s="502"/>
      <c r="R33" s="502"/>
      <c r="S33" s="503"/>
      <c r="T33" s="504"/>
      <c r="U33" s="501"/>
      <c r="V33" s="502"/>
      <c r="W33" s="505"/>
      <c r="X33" s="506"/>
      <c r="Y33" s="507"/>
      <c r="Z33" s="501"/>
      <c r="AA33" s="502"/>
      <c r="AB33" s="520"/>
      <c r="AC33" s="502"/>
      <c r="AD33" s="503"/>
      <c r="AE33" s="508"/>
      <c r="AF33" s="502"/>
      <c r="AG33" s="502"/>
      <c r="AH33" s="523"/>
      <c r="AI33" s="527"/>
      <c r="AJ33" s="502"/>
      <c r="AK33" s="502"/>
      <c r="AL33" s="504"/>
      <c r="AM33" s="507"/>
      <c r="AN33" s="501"/>
      <c r="AO33" s="502"/>
      <c r="AP33" s="505"/>
      <c r="AQ33" s="382"/>
      <c r="AR33" s="382"/>
      <c r="AS33" s="382"/>
      <c r="AT33" s="382"/>
      <c r="AU33" s="1474"/>
      <c r="AV33" s="1473"/>
      <c r="AW33" s="503"/>
      <c r="AX33" s="505"/>
      <c r="AY33" s="501"/>
      <c r="AZ33" s="502"/>
      <c r="BA33" s="503"/>
      <c r="BB33" s="503"/>
      <c r="BC33" s="510"/>
      <c r="BD33" s="508"/>
      <c r="BE33" s="502"/>
      <c r="BF33" s="503"/>
      <c r="BG33" s="503"/>
      <c r="BH33" s="503"/>
      <c r="BI33" s="501"/>
      <c r="BJ33" s="502"/>
      <c r="BK33" s="502"/>
      <c r="BL33" s="502"/>
      <c r="BM33" s="505"/>
      <c r="BN33" s="501"/>
      <c r="BO33" s="502"/>
      <c r="BP33" s="503"/>
      <c r="BQ33" s="505"/>
      <c r="BR33" s="561"/>
      <c r="BS33" s="555"/>
      <c r="BT33" s="555"/>
      <c r="BU33" s="555"/>
      <c r="BV33" s="502"/>
      <c r="BW33" s="556"/>
      <c r="BX33" s="501"/>
      <c r="BY33" s="503"/>
      <c r="BZ33" s="503"/>
      <c r="CA33" s="503"/>
      <c r="CB33" s="558"/>
      <c r="CC33" s="1570"/>
      <c r="CD33" s="1570"/>
      <c r="CE33" s="307">
        <f t="shared" si="3"/>
        <v>0</v>
      </c>
      <c r="CF33" s="1225"/>
      <c r="CG33" s="1660">
        <f>95.4/2</f>
        <v>47.7</v>
      </c>
      <c r="CH33" s="1489">
        <f t="shared" si="4"/>
        <v>0</v>
      </c>
      <c r="CI33" s="1490">
        <f t="shared" si="5"/>
        <v>0</v>
      </c>
      <c r="CJ33" s="1239"/>
    </row>
    <row r="34" spans="2:88" ht="15" customHeight="1" thickTop="1" thickBot="1">
      <c r="B34" s="301"/>
      <c r="C34" s="302"/>
      <c r="D34" s="305">
        <v>24</v>
      </c>
      <c r="E34" s="306" t="e">
        <f>SUM(#REF!-(B34+D34))</f>
        <v>#REF!</v>
      </c>
      <c r="F34" s="1451" t="s">
        <v>314</v>
      </c>
      <c r="G34" s="1157"/>
      <c r="H34" s="1199"/>
      <c r="I34" s="509"/>
      <c r="J34" s="502"/>
      <c r="K34" s="502"/>
      <c r="L34" s="502"/>
      <c r="M34" s="510"/>
      <c r="N34" s="509"/>
      <c r="O34" s="505"/>
      <c r="P34" s="501"/>
      <c r="Q34" s="502"/>
      <c r="R34" s="502"/>
      <c r="S34" s="503"/>
      <c r="T34" s="504"/>
      <c r="U34" s="501"/>
      <c r="V34" s="502"/>
      <c r="W34" s="505"/>
      <c r="X34" s="506"/>
      <c r="Y34" s="507"/>
      <c r="Z34" s="501"/>
      <c r="AA34" s="502"/>
      <c r="AB34" s="520"/>
      <c r="AC34" s="502"/>
      <c r="AD34" s="503"/>
      <c r="AE34" s="508"/>
      <c r="AF34" s="502"/>
      <c r="AG34" s="502"/>
      <c r="AH34" s="523"/>
      <c r="AI34" s="527"/>
      <c r="AJ34" s="502"/>
      <c r="AK34" s="502"/>
      <c r="AL34" s="504"/>
      <c r="AM34" s="507"/>
      <c r="AN34" s="501"/>
      <c r="AO34" s="502"/>
      <c r="AP34" s="505"/>
      <c r="AQ34" s="1474"/>
      <c r="AR34" s="1473"/>
      <c r="AS34" s="503"/>
      <c r="AT34" s="505"/>
      <c r="AU34" s="501"/>
      <c r="AV34" s="502"/>
      <c r="AW34" s="503"/>
      <c r="AX34" s="505"/>
      <c r="AY34" s="501"/>
      <c r="AZ34" s="502"/>
      <c r="BA34" s="503"/>
      <c r="BB34" s="503"/>
      <c r="BC34" s="510"/>
      <c r="BD34" s="508"/>
      <c r="BE34" s="502"/>
      <c r="BF34" s="503"/>
      <c r="BG34" s="503"/>
      <c r="BH34" s="503"/>
      <c r="BI34" s="501"/>
      <c r="BJ34" s="502"/>
      <c r="BK34" s="502"/>
      <c r="BL34" s="502"/>
      <c r="BM34" s="505"/>
      <c r="BN34" s="501"/>
      <c r="BO34" s="502"/>
      <c r="BP34" s="503"/>
      <c r="BQ34" s="505"/>
      <c r="BR34" s="561"/>
      <c r="BS34" s="555"/>
      <c r="BT34" s="555"/>
      <c r="BU34" s="555"/>
      <c r="BV34" s="502"/>
      <c r="BW34" s="556"/>
      <c r="BX34" s="501"/>
      <c r="BY34" s="503"/>
      <c r="BZ34" s="503"/>
      <c r="CA34" s="503"/>
      <c r="CB34" s="558"/>
      <c r="CC34" s="1570"/>
      <c r="CD34" s="1570"/>
      <c r="CE34" s="307">
        <f t="shared" si="3"/>
        <v>0</v>
      </c>
      <c r="CF34" s="1225"/>
      <c r="CG34" s="1660">
        <f>95.4/2</f>
        <v>47.7</v>
      </c>
      <c r="CH34" s="1489">
        <f t="shared" si="4"/>
        <v>0</v>
      </c>
      <c r="CI34" s="1490">
        <f t="shared" si="5"/>
        <v>0</v>
      </c>
      <c r="CJ34" s="1239"/>
    </row>
    <row r="35" spans="2:88" ht="15" customHeight="1" thickTop="1" thickBot="1">
      <c r="B35" s="301"/>
      <c r="C35" s="302"/>
      <c r="D35" s="305">
        <v>30</v>
      </c>
      <c r="E35" s="306" t="e">
        <f>SUM(#REF!-(B35+D35))</f>
        <v>#REF!</v>
      </c>
      <c r="F35" s="1450" t="s">
        <v>85</v>
      </c>
      <c r="G35" s="1157"/>
      <c r="H35" s="1199"/>
      <c r="I35" s="509"/>
      <c r="J35" s="502"/>
      <c r="K35" s="502"/>
      <c r="L35" s="502"/>
      <c r="M35" s="510"/>
      <c r="N35" s="509"/>
      <c r="O35" s="505"/>
      <c r="P35" s="501"/>
      <c r="Q35" s="502"/>
      <c r="R35" s="502"/>
      <c r="S35" s="503"/>
      <c r="T35" s="504"/>
      <c r="U35" s="501"/>
      <c r="V35" s="502"/>
      <c r="W35" s="505"/>
      <c r="X35" s="506"/>
      <c r="Y35" s="507"/>
      <c r="Z35" s="501"/>
      <c r="AA35" s="502"/>
      <c r="AB35" s="520"/>
      <c r="AC35" s="502"/>
      <c r="AD35" s="503"/>
      <c r="AE35" s="508"/>
      <c r="AF35" s="502"/>
      <c r="AG35" s="502"/>
      <c r="AH35" s="505"/>
      <c r="AI35" s="527"/>
      <c r="AJ35" s="502"/>
      <c r="AK35" s="502"/>
      <c r="AL35" s="504"/>
      <c r="AM35" s="560"/>
      <c r="AN35" s="561"/>
      <c r="AO35" s="555"/>
      <c r="AP35" s="558"/>
      <c r="AQ35" s="501"/>
      <c r="AR35" s="502"/>
      <c r="AS35" s="503"/>
      <c r="AT35" s="505"/>
      <c r="AU35" s="501"/>
      <c r="AV35" s="502"/>
      <c r="AW35" s="503"/>
      <c r="AX35" s="505"/>
      <c r="AY35" s="501"/>
      <c r="AZ35" s="502"/>
      <c r="BA35" s="503"/>
      <c r="BB35" s="503"/>
      <c r="BC35" s="510"/>
      <c r="BD35" s="508"/>
      <c r="BE35" s="502"/>
      <c r="BF35" s="503"/>
      <c r="BG35" s="503"/>
      <c r="BH35" s="503"/>
      <c r="BI35" s="501"/>
      <c r="BJ35" s="502"/>
      <c r="BK35" s="502"/>
      <c r="BL35" s="502"/>
      <c r="BM35" s="505"/>
      <c r="BN35" s="501"/>
      <c r="BO35" s="502"/>
      <c r="BP35" s="503"/>
      <c r="BQ35" s="505"/>
      <c r="BR35" s="501"/>
      <c r="BS35" s="502"/>
      <c r="BT35" s="502"/>
      <c r="BU35" s="502"/>
      <c r="BV35" s="1473"/>
      <c r="BW35" s="503"/>
      <c r="BX35" s="501"/>
      <c r="BY35" s="503"/>
      <c r="BZ35" s="503"/>
      <c r="CA35" s="503"/>
      <c r="CB35" s="505"/>
      <c r="CC35" s="594"/>
      <c r="CD35" s="1570"/>
      <c r="CE35" s="307">
        <f t="shared" si="3"/>
        <v>0</v>
      </c>
      <c r="CF35" s="1226"/>
      <c r="CG35" s="1660">
        <f>96.8/2</f>
        <v>48.4</v>
      </c>
      <c r="CH35" s="1489">
        <f t="shared" si="4"/>
        <v>0</v>
      </c>
      <c r="CI35" s="1490">
        <f t="shared" si="5"/>
        <v>0</v>
      </c>
      <c r="CJ35" s="1239"/>
    </row>
    <row r="36" spans="2:88" ht="15" customHeight="1" thickTop="1" thickBot="1">
      <c r="B36" s="301"/>
      <c r="C36" s="302"/>
      <c r="D36" s="326">
        <v>30</v>
      </c>
      <c r="E36" s="306" t="e">
        <f>SUM(#REF!-(B36+D36))</f>
        <v>#REF!</v>
      </c>
      <c r="F36" s="1450" t="s">
        <v>86</v>
      </c>
      <c r="G36" s="1157"/>
      <c r="H36" s="1199"/>
      <c r="I36" s="509"/>
      <c r="J36" s="502"/>
      <c r="K36" s="502"/>
      <c r="L36" s="502"/>
      <c r="M36" s="510"/>
      <c r="N36" s="509"/>
      <c r="O36" s="505"/>
      <c r="P36" s="501"/>
      <c r="Q36" s="502"/>
      <c r="R36" s="555"/>
      <c r="S36" s="556"/>
      <c r="T36" s="503"/>
      <c r="U36" s="501"/>
      <c r="V36" s="502"/>
      <c r="W36" s="558"/>
      <c r="X36" s="506"/>
      <c r="Y36" s="507"/>
      <c r="Z36" s="501"/>
      <c r="AA36" s="502"/>
      <c r="AB36" s="520"/>
      <c r="AC36" s="502"/>
      <c r="AD36" s="503"/>
      <c r="AE36" s="508"/>
      <c r="AF36" s="502"/>
      <c r="AG36" s="502"/>
      <c r="AH36" s="505"/>
      <c r="AI36" s="527"/>
      <c r="AJ36" s="502"/>
      <c r="AK36" s="502"/>
      <c r="AL36" s="504"/>
      <c r="AM36" s="560"/>
      <c r="AN36" s="561"/>
      <c r="AO36" s="555"/>
      <c r="AP36" s="558"/>
      <c r="AQ36" s="501"/>
      <c r="AR36" s="502"/>
      <c r="AS36" s="503"/>
      <c r="AT36" s="505"/>
      <c r="AU36" s="501"/>
      <c r="AV36" s="502"/>
      <c r="AW36" s="503"/>
      <c r="AX36" s="505"/>
      <c r="AY36" s="501"/>
      <c r="AZ36" s="502"/>
      <c r="BA36" s="503"/>
      <c r="BB36" s="503"/>
      <c r="BC36" s="510"/>
      <c r="BD36" s="563"/>
      <c r="BE36" s="555"/>
      <c r="BF36" s="556"/>
      <c r="BG36" s="556"/>
      <c r="BH36" s="556"/>
      <c r="BI36" s="501"/>
      <c r="BJ36" s="502"/>
      <c r="BK36" s="502"/>
      <c r="BL36" s="502"/>
      <c r="BM36" s="505"/>
      <c r="BN36" s="501"/>
      <c r="BO36" s="502"/>
      <c r="BP36" s="503"/>
      <c r="BQ36" s="505"/>
      <c r="BR36" s="501"/>
      <c r="BS36" s="502"/>
      <c r="BT36" s="502"/>
      <c r="BU36" s="502"/>
      <c r="BV36" s="1473"/>
      <c r="BW36" s="503"/>
      <c r="BX36" s="501"/>
      <c r="BY36" s="503"/>
      <c r="BZ36" s="503"/>
      <c r="CA36" s="503"/>
      <c r="CB36" s="505"/>
      <c r="CC36" s="594"/>
      <c r="CD36" s="1570"/>
      <c r="CE36" s="307">
        <f t="shared" si="3"/>
        <v>0</v>
      </c>
      <c r="CF36" s="1226"/>
      <c r="CG36" s="1660">
        <f>96.8/2</f>
        <v>48.4</v>
      </c>
      <c r="CH36" s="1489">
        <f t="shared" si="4"/>
        <v>0</v>
      </c>
      <c r="CI36" s="1490">
        <f t="shared" si="5"/>
        <v>0</v>
      </c>
      <c r="CJ36" s="1239"/>
    </row>
    <row r="37" spans="2:88" ht="15" customHeight="1" thickTop="1" thickBot="1">
      <c r="B37" s="301"/>
      <c r="C37" s="302"/>
      <c r="D37" s="326">
        <v>30</v>
      </c>
      <c r="E37" s="306" t="e">
        <f>SUM(#REF!-(B37+D37))</f>
        <v>#REF!</v>
      </c>
      <c r="F37" s="1450" t="s">
        <v>355</v>
      </c>
      <c r="G37" s="1157"/>
      <c r="H37" s="1199"/>
      <c r="I37" s="509"/>
      <c r="J37" s="502"/>
      <c r="K37" s="502"/>
      <c r="L37" s="502"/>
      <c r="M37" s="510"/>
      <c r="N37" s="509"/>
      <c r="O37" s="505"/>
      <c r="P37" s="501"/>
      <c r="Q37" s="502"/>
      <c r="R37" s="502"/>
      <c r="S37" s="503"/>
      <c r="T37" s="504"/>
      <c r="U37" s="501"/>
      <c r="V37" s="502"/>
      <c r="W37" s="503"/>
      <c r="X37" s="506"/>
      <c r="Y37" s="507"/>
      <c r="Z37" s="501"/>
      <c r="AA37" s="502"/>
      <c r="AB37" s="520"/>
      <c r="AC37" s="502"/>
      <c r="AD37" s="503"/>
      <c r="AE37" s="508"/>
      <c r="AF37" s="502"/>
      <c r="AG37" s="502"/>
      <c r="AH37" s="505"/>
      <c r="AI37" s="527"/>
      <c r="AJ37" s="502"/>
      <c r="AK37" s="502"/>
      <c r="AL37" s="504"/>
      <c r="AM37" s="560"/>
      <c r="AN37" s="561"/>
      <c r="AO37" s="555"/>
      <c r="AP37" s="558"/>
      <c r="AQ37" s="501"/>
      <c r="AR37" s="502"/>
      <c r="AS37" s="503"/>
      <c r="AT37" s="505"/>
      <c r="AU37" s="501"/>
      <c r="AV37" s="502"/>
      <c r="AW37" s="503"/>
      <c r="AX37" s="505"/>
      <c r="AY37" s="501"/>
      <c r="AZ37" s="502"/>
      <c r="BA37" s="503"/>
      <c r="BB37" s="503"/>
      <c r="BC37" s="510"/>
      <c r="BD37" s="508"/>
      <c r="BE37" s="502"/>
      <c r="BF37" s="503"/>
      <c r="BG37" s="503"/>
      <c r="BH37" s="503"/>
      <c r="BI37" s="501"/>
      <c r="BJ37" s="502"/>
      <c r="BK37" s="502"/>
      <c r="BL37" s="502"/>
      <c r="BM37" s="505"/>
      <c r="BN37" s="501"/>
      <c r="BO37" s="502"/>
      <c r="BP37" s="503"/>
      <c r="BQ37" s="505"/>
      <c r="BR37" s="501"/>
      <c r="BS37" s="502"/>
      <c r="BT37" s="502"/>
      <c r="BU37" s="502"/>
      <c r="BV37" s="502"/>
      <c r="BW37" s="503"/>
      <c r="BX37" s="501"/>
      <c r="BY37" s="576"/>
      <c r="BZ37" s="503"/>
      <c r="CA37" s="503"/>
      <c r="CB37" s="1555"/>
      <c r="CC37" s="594"/>
      <c r="CD37" s="1570"/>
      <c r="CE37" s="307">
        <f t="shared" si="3"/>
        <v>0</v>
      </c>
      <c r="CF37" s="1225"/>
      <c r="CG37" s="1660">
        <v>48.4</v>
      </c>
      <c r="CH37" s="1489">
        <f t="shared" si="4"/>
        <v>0</v>
      </c>
      <c r="CI37" s="1490">
        <f t="shared" si="5"/>
        <v>0</v>
      </c>
      <c r="CJ37" s="1239" t="s">
        <v>46</v>
      </c>
    </row>
    <row r="38" spans="2:88" ht="15" customHeight="1" thickTop="1" thickBot="1">
      <c r="B38" s="301"/>
      <c r="C38" s="302"/>
      <c r="D38" s="326">
        <v>24</v>
      </c>
      <c r="E38" s="306" t="e">
        <f>SUM(#REF!-(B38+D38))</f>
        <v>#REF!</v>
      </c>
      <c r="F38" s="1450" t="s">
        <v>91</v>
      </c>
      <c r="G38" s="1157"/>
      <c r="H38" s="1199"/>
      <c r="I38" s="509"/>
      <c r="J38" s="502"/>
      <c r="K38" s="502"/>
      <c r="L38" s="502"/>
      <c r="M38" s="510"/>
      <c r="N38" s="509"/>
      <c r="O38" s="505"/>
      <c r="P38" s="501"/>
      <c r="Q38" s="502"/>
      <c r="R38" s="502"/>
      <c r="S38" s="503"/>
      <c r="T38" s="504"/>
      <c r="U38" s="501"/>
      <c r="V38" s="502"/>
      <c r="W38" s="505"/>
      <c r="X38" s="506"/>
      <c r="Y38" s="507"/>
      <c r="Z38" s="501"/>
      <c r="AA38" s="502"/>
      <c r="AB38" s="520"/>
      <c r="AC38" s="502"/>
      <c r="AD38" s="503"/>
      <c r="AE38" s="508"/>
      <c r="AF38" s="502"/>
      <c r="AG38" s="502"/>
      <c r="AH38" s="505"/>
      <c r="AI38" s="527"/>
      <c r="AJ38" s="502"/>
      <c r="AK38" s="502"/>
      <c r="AL38" s="504"/>
      <c r="AM38" s="560"/>
      <c r="AN38" s="561"/>
      <c r="AO38" s="555"/>
      <c r="AP38" s="558"/>
      <c r="AQ38" s="501"/>
      <c r="AR38" s="502"/>
      <c r="AS38" s="503"/>
      <c r="AT38" s="505"/>
      <c r="AU38" s="501"/>
      <c r="AV38" s="502"/>
      <c r="AW38" s="503"/>
      <c r="AX38" s="505"/>
      <c r="AY38" s="501"/>
      <c r="AZ38" s="502"/>
      <c r="BA38" s="503"/>
      <c r="BB38" s="503"/>
      <c r="BC38" s="510"/>
      <c r="BD38" s="508"/>
      <c r="BE38" s="502"/>
      <c r="BF38" s="503"/>
      <c r="BG38" s="503"/>
      <c r="BH38" s="503"/>
      <c r="BI38" s="501"/>
      <c r="BJ38" s="502"/>
      <c r="BK38" s="502"/>
      <c r="BL38" s="502"/>
      <c r="BM38" s="505"/>
      <c r="BN38" s="501"/>
      <c r="BO38" s="502"/>
      <c r="BP38" s="503"/>
      <c r="BQ38" s="505"/>
      <c r="BR38" s="501"/>
      <c r="BS38" s="502"/>
      <c r="BT38" s="502"/>
      <c r="BU38" s="502"/>
      <c r="BV38" s="555"/>
      <c r="BW38" s="503"/>
      <c r="BX38" s="501"/>
      <c r="BY38" s="503"/>
      <c r="BZ38" s="503"/>
      <c r="CA38" s="503"/>
      <c r="CB38" s="558"/>
      <c r="CC38" s="1570"/>
      <c r="CD38" s="1570"/>
      <c r="CE38" s="307">
        <f t="shared" si="3"/>
        <v>0</v>
      </c>
      <c r="CF38" s="1225"/>
      <c r="CG38" s="1660">
        <v>47.7</v>
      </c>
      <c r="CH38" s="1489">
        <f t="shared" si="4"/>
        <v>0</v>
      </c>
      <c r="CI38" s="1490">
        <f t="shared" si="5"/>
        <v>0</v>
      </c>
      <c r="CJ38" s="1239"/>
    </row>
    <row r="39" spans="2:88" ht="15" customHeight="1" thickTop="1" thickBot="1">
      <c r="B39" s="301"/>
      <c r="C39" s="302"/>
      <c r="D39" s="305">
        <v>24</v>
      </c>
      <c r="E39" s="306" t="e">
        <f>SUM(#REF!-(B39+D39))</f>
        <v>#REF!</v>
      </c>
      <c r="F39" s="1450" t="s">
        <v>92</v>
      </c>
      <c r="G39" s="1157"/>
      <c r="H39" s="1199"/>
      <c r="I39" s="509"/>
      <c r="J39" s="502"/>
      <c r="K39" s="502"/>
      <c r="L39" s="502"/>
      <c r="M39" s="510"/>
      <c r="N39" s="509"/>
      <c r="O39" s="505"/>
      <c r="P39" s="501"/>
      <c r="Q39" s="502"/>
      <c r="R39" s="502"/>
      <c r="S39" s="503"/>
      <c r="T39" s="504"/>
      <c r="U39" s="501"/>
      <c r="V39" s="502"/>
      <c r="W39" s="505"/>
      <c r="X39" s="506"/>
      <c r="Y39" s="507"/>
      <c r="Z39" s="501"/>
      <c r="AA39" s="502"/>
      <c r="AB39" s="520"/>
      <c r="AC39" s="502"/>
      <c r="AD39" s="503"/>
      <c r="AE39" s="508"/>
      <c r="AF39" s="502"/>
      <c r="AG39" s="502"/>
      <c r="AH39" s="505"/>
      <c r="AI39" s="527"/>
      <c r="AJ39" s="502"/>
      <c r="AK39" s="502"/>
      <c r="AL39" s="504"/>
      <c r="AM39" s="560"/>
      <c r="AN39" s="561"/>
      <c r="AO39" s="555"/>
      <c r="AP39" s="558"/>
      <c r="AQ39" s="501"/>
      <c r="AR39" s="502"/>
      <c r="AS39" s="503"/>
      <c r="AT39" s="505"/>
      <c r="AU39" s="501"/>
      <c r="AV39" s="502"/>
      <c r="AW39" s="503"/>
      <c r="AX39" s="505"/>
      <c r="AY39" s="501"/>
      <c r="AZ39" s="502"/>
      <c r="BA39" s="503"/>
      <c r="BB39" s="503"/>
      <c r="BC39" s="503"/>
      <c r="BD39" s="508"/>
      <c r="BE39" s="502"/>
      <c r="BF39" s="503"/>
      <c r="BG39" s="503"/>
      <c r="BH39" s="503"/>
      <c r="BI39" s="501"/>
      <c r="BJ39" s="502"/>
      <c r="BK39" s="502"/>
      <c r="BL39" s="502"/>
      <c r="BM39" s="505"/>
      <c r="BN39" s="501"/>
      <c r="BO39" s="502"/>
      <c r="BP39" s="503"/>
      <c r="BQ39" s="505"/>
      <c r="BR39" s="501"/>
      <c r="BS39" s="502"/>
      <c r="BT39" s="502"/>
      <c r="BU39" s="502"/>
      <c r="BV39" s="555"/>
      <c r="BW39" s="503"/>
      <c r="BX39" s="501"/>
      <c r="BY39" s="503"/>
      <c r="BZ39" s="503"/>
      <c r="CA39" s="503"/>
      <c r="CB39" s="558"/>
      <c r="CC39" s="1570"/>
      <c r="CD39" s="1570"/>
      <c r="CE39" s="307">
        <f t="shared" si="3"/>
        <v>0</v>
      </c>
      <c r="CF39" s="1225"/>
      <c r="CG39" s="1660">
        <v>45</v>
      </c>
      <c r="CH39" s="1489">
        <f t="shared" si="4"/>
        <v>0</v>
      </c>
      <c r="CI39" s="1490">
        <f t="shared" si="5"/>
        <v>0</v>
      </c>
      <c r="CJ39" s="1240">
        <f>SUM(CI29:CI39)</f>
        <v>0</v>
      </c>
    </row>
    <row r="40" spans="2:88" ht="6.75" customHeight="1" thickTop="1" thickBot="1">
      <c r="B40" s="323"/>
      <c r="C40" s="324"/>
      <c r="D40" s="325"/>
      <c r="E40" s="322"/>
      <c r="F40" s="1445"/>
      <c r="G40" s="1158"/>
      <c r="H40" s="1198"/>
      <c r="I40" s="490"/>
      <c r="J40" s="484"/>
      <c r="K40" s="484"/>
      <c r="L40" s="484"/>
      <c r="M40" s="491"/>
      <c r="N40" s="490"/>
      <c r="O40" s="487"/>
      <c r="P40" s="483"/>
      <c r="Q40" s="484"/>
      <c r="R40" s="484"/>
      <c r="S40" s="485"/>
      <c r="T40" s="486"/>
      <c r="U40" s="483"/>
      <c r="V40" s="484"/>
      <c r="W40" s="487"/>
      <c r="X40" s="515"/>
      <c r="Y40" s="489"/>
      <c r="Z40" s="483"/>
      <c r="AA40" s="484"/>
      <c r="AB40" s="484"/>
      <c r="AC40" s="484"/>
      <c r="AD40" s="485"/>
      <c r="AE40" s="488"/>
      <c r="AF40" s="484"/>
      <c r="AG40" s="484"/>
      <c r="AH40" s="487"/>
      <c r="AI40" s="490"/>
      <c r="AJ40" s="484"/>
      <c r="AK40" s="484"/>
      <c r="AL40" s="486"/>
      <c r="AM40" s="489"/>
      <c r="AN40" s="483"/>
      <c r="AO40" s="484"/>
      <c r="AP40" s="487"/>
      <c r="AQ40" s="483"/>
      <c r="AR40" s="484"/>
      <c r="AS40" s="485"/>
      <c r="AT40" s="487"/>
      <c r="AU40" s="483"/>
      <c r="AV40" s="484"/>
      <c r="AW40" s="485"/>
      <c r="AX40" s="487"/>
      <c r="AY40" s="483"/>
      <c r="AZ40" s="484"/>
      <c r="BA40" s="485"/>
      <c r="BB40" s="485"/>
      <c r="BC40" s="491"/>
      <c r="BD40" s="488"/>
      <c r="BE40" s="484"/>
      <c r="BF40" s="485"/>
      <c r="BG40" s="485"/>
      <c r="BH40" s="485"/>
      <c r="BI40" s="483"/>
      <c r="BJ40" s="484"/>
      <c r="BK40" s="484"/>
      <c r="BL40" s="484"/>
      <c r="BM40" s="487"/>
      <c r="BN40" s="483"/>
      <c r="BO40" s="484"/>
      <c r="BP40" s="485"/>
      <c r="BQ40" s="487"/>
      <c r="BR40" s="483"/>
      <c r="BS40" s="484"/>
      <c r="BT40" s="484"/>
      <c r="BU40" s="484"/>
      <c r="BV40" s="484"/>
      <c r="BW40" s="485"/>
      <c r="BX40" s="483"/>
      <c r="BY40" s="485"/>
      <c r="BZ40" s="485"/>
      <c r="CA40" s="485"/>
      <c r="CB40" s="575"/>
      <c r="CC40" s="1572"/>
      <c r="CD40" s="1572"/>
      <c r="CE40" s="307">
        <f t="shared" si="3"/>
        <v>0</v>
      </c>
      <c r="CF40" s="1227"/>
      <c r="CG40" s="1661"/>
      <c r="CH40" s="1491"/>
      <c r="CI40" s="1492"/>
      <c r="CJ40" s="1241"/>
    </row>
    <row r="41" spans="2:88" ht="3.75" customHeight="1" thickTop="1" thickBot="1">
      <c r="B41" s="323"/>
      <c r="C41" s="324"/>
      <c r="D41" s="325"/>
      <c r="E41" s="322"/>
      <c r="F41" s="1445"/>
      <c r="G41" s="1158"/>
      <c r="H41" s="1193"/>
      <c r="I41" s="490"/>
      <c r="J41" s="484"/>
      <c r="K41" s="484"/>
      <c r="L41" s="484"/>
      <c r="M41" s="491"/>
      <c r="N41" s="490"/>
      <c r="O41" s="487"/>
      <c r="P41" s="483"/>
      <c r="Q41" s="484"/>
      <c r="R41" s="484"/>
      <c r="S41" s="485"/>
      <c r="T41" s="486"/>
      <c r="U41" s="483"/>
      <c r="V41" s="484"/>
      <c r="W41" s="487"/>
      <c r="X41" s="515"/>
      <c r="Y41" s="489"/>
      <c r="Z41" s="483"/>
      <c r="AA41" s="484"/>
      <c r="AB41" s="484"/>
      <c r="AC41" s="484"/>
      <c r="AD41" s="485"/>
      <c r="AE41" s="488"/>
      <c r="AF41" s="484"/>
      <c r="AG41" s="484"/>
      <c r="AH41" s="487"/>
      <c r="AI41" s="490"/>
      <c r="AJ41" s="484"/>
      <c r="AK41" s="484"/>
      <c r="AL41" s="486"/>
      <c r="AM41" s="489"/>
      <c r="AN41" s="483"/>
      <c r="AO41" s="484"/>
      <c r="AP41" s="487"/>
      <c r="AQ41" s="483"/>
      <c r="AR41" s="484"/>
      <c r="AS41" s="485"/>
      <c r="AT41" s="487"/>
      <c r="AU41" s="483"/>
      <c r="AV41" s="484"/>
      <c r="AW41" s="485"/>
      <c r="AX41" s="487"/>
      <c r="AY41" s="483"/>
      <c r="AZ41" s="484"/>
      <c r="BA41" s="485"/>
      <c r="BB41" s="485"/>
      <c r="BC41" s="491"/>
      <c r="BD41" s="488"/>
      <c r="BE41" s="484"/>
      <c r="BF41" s="485"/>
      <c r="BG41" s="485"/>
      <c r="BH41" s="485"/>
      <c r="BI41" s="483"/>
      <c r="BJ41" s="484"/>
      <c r="BK41" s="484"/>
      <c r="BL41" s="484"/>
      <c r="BM41" s="487"/>
      <c r="BN41" s="483"/>
      <c r="BO41" s="484"/>
      <c r="BP41" s="485"/>
      <c r="BQ41" s="487"/>
      <c r="BR41" s="483"/>
      <c r="BS41" s="484"/>
      <c r="BT41" s="484"/>
      <c r="BU41" s="484"/>
      <c r="BV41" s="484"/>
      <c r="BW41" s="485"/>
      <c r="BX41" s="483"/>
      <c r="BY41" s="485"/>
      <c r="BZ41" s="485"/>
      <c r="CA41" s="485"/>
      <c r="CB41" s="575"/>
      <c r="CC41" s="1572"/>
      <c r="CD41" s="1572"/>
      <c r="CE41" s="307">
        <f t="shared" si="3"/>
        <v>0</v>
      </c>
      <c r="CF41" s="1227"/>
      <c r="CG41" s="1661"/>
      <c r="CH41" s="1491"/>
      <c r="CI41" s="1492"/>
      <c r="CJ41" s="1241"/>
    </row>
    <row r="42" spans="2:88" ht="15" customHeight="1" thickTop="1" thickBot="1">
      <c r="B42" s="301"/>
      <c r="C42" s="302"/>
      <c r="D42" s="305">
        <v>30</v>
      </c>
      <c r="E42" s="306" t="e">
        <f>SUM(#REF!-(B42+D42))</f>
        <v>#REF!</v>
      </c>
      <c r="F42" s="1452" t="s">
        <v>127</v>
      </c>
      <c r="G42" s="1157"/>
      <c r="H42" s="1195"/>
      <c r="I42" s="1481"/>
      <c r="J42" s="502"/>
      <c r="K42" s="502"/>
      <c r="L42" s="502"/>
      <c r="M42" s="510"/>
      <c r="N42" s="509"/>
      <c r="O42" s="505"/>
      <c r="P42" s="501"/>
      <c r="Q42" s="502"/>
      <c r="R42" s="502"/>
      <c r="S42" s="503"/>
      <c r="T42" s="504"/>
      <c r="U42" s="501"/>
      <c r="V42" s="502"/>
      <c r="W42" s="505"/>
      <c r="X42" s="506"/>
      <c r="Y42" s="507"/>
      <c r="Z42" s="501"/>
      <c r="AA42" s="502"/>
      <c r="AB42" s="502"/>
      <c r="AC42" s="502"/>
      <c r="AD42" s="503"/>
      <c r="AE42" s="508"/>
      <c r="AF42" s="502"/>
      <c r="AG42" s="502"/>
      <c r="AH42" s="505"/>
      <c r="AI42" s="509"/>
      <c r="AJ42" s="502"/>
      <c r="AK42" s="502"/>
      <c r="AL42" s="504"/>
      <c r="AM42" s="507"/>
      <c r="AN42" s="501"/>
      <c r="AO42" s="502"/>
      <c r="AP42" s="505"/>
      <c r="AQ42" s="501"/>
      <c r="AR42" s="502"/>
      <c r="AS42" s="503"/>
      <c r="AT42" s="505"/>
      <c r="AU42" s="501"/>
      <c r="AV42" s="502"/>
      <c r="AW42" s="503"/>
      <c r="AX42" s="505"/>
      <c r="AY42" s="501"/>
      <c r="AZ42" s="502"/>
      <c r="BA42" s="503"/>
      <c r="BB42" s="503"/>
      <c r="BC42" s="510"/>
      <c r="BD42" s="508"/>
      <c r="BE42" s="502"/>
      <c r="BF42" s="503"/>
      <c r="BG42" s="503"/>
      <c r="BH42" s="503"/>
      <c r="BI42" s="518"/>
      <c r="BJ42" s="520"/>
      <c r="BK42" s="520"/>
      <c r="BL42" s="520"/>
      <c r="BM42" s="505"/>
      <c r="BN42" s="518"/>
      <c r="BO42" s="520"/>
      <c r="BP42" s="521"/>
      <c r="BQ42" s="523"/>
      <c r="BR42" s="501"/>
      <c r="BS42" s="502"/>
      <c r="BT42" s="502"/>
      <c r="BU42" s="502"/>
      <c r="BV42" s="502"/>
      <c r="BW42" s="503"/>
      <c r="BX42" s="501"/>
      <c r="BY42" s="503"/>
      <c r="BZ42" s="503"/>
      <c r="CA42" s="503"/>
      <c r="CB42" s="558"/>
      <c r="CC42" s="1570"/>
      <c r="CD42" s="1570"/>
      <c r="CE42" s="307">
        <f t="shared" si="3"/>
        <v>0</v>
      </c>
      <c r="CF42" s="1223"/>
      <c r="CG42" s="1660">
        <v>51.2</v>
      </c>
      <c r="CH42" s="1489">
        <f t="shared" ref="CH42:CH47" si="6">CG42*$CK$1</f>
        <v>0</v>
      </c>
      <c r="CI42" s="1490">
        <f t="shared" ref="CI42:CI47" si="7">CH42-CE42</f>
        <v>0</v>
      </c>
      <c r="CJ42" s="1239"/>
    </row>
    <row r="43" spans="2:88" ht="15" customHeight="1" thickTop="1" thickBot="1">
      <c r="B43" s="301">
        <v>0</v>
      </c>
      <c r="C43" s="302"/>
      <c r="D43" s="305">
        <v>30</v>
      </c>
      <c r="E43" s="306" t="e">
        <f>SUM(#REF!-(B43+D43))</f>
        <v>#REF!</v>
      </c>
      <c r="F43" s="1452" t="s">
        <v>81</v>
      </c>
      <c r="G43" s="1157"/>
      <c r="H43" s="1195"/>
      <c r="I43" s="1481"/>
      <c r="J43" s="502"/>
      <c r="K43" s="502"/>
      <c r="L43" s="502"/>
      <c r="M43" s="510"/>
      <c r="N43" s="509"/>
      <c r="O43" s="505"/>
      <c r="P43" s="501"/>
      <c r="Q43" s="502"/>
      <c r="R43" s="502"/>
      <c r="S43" s="503"/>
      <c r="T43" s="504"/>
      <c r="U43" s="501"/>
      <c r="V43" s="502"/>
      <c r="W43" s="505"/>
      <c r="X43" s="506"/>
      <c r="Y43" s="507"/>
      <c r="Z43" s="501"/>
      <c r="AA43" s="502"/>
      <c r="AB43" s="502"/>
      <c r="AC43" s="502"/>
      <c r="AD43" s="503"/>
      <c r="AE43" s="508"/>
      <c r="AF43" s="502"/>
      <c r="AG43" s="502"/>
      <c r="AH43" s="505"/>
      <c r="AI43" s="509"/>
      <c r="AJ43" s="502"/>
      <c r="AK43" s="502"/>
      <c r="AL43" s="504"/>
      <c r="AM43" s="507"/>
      <c r="AN43" s="501"/>
      <c r="AO43" s="502"/>
      <c r="AP43" s="505"/>
      <c r="AQ43" s="501"/>
      <c r="AR43" s="502"/>
      <c r="AS43" s="503"/>
      <c r="AT43" s="505"/>
      <c r="AU43" s="501"/>
      <c r="AV43" s="502"/>
      <c r="AW43" s="503"/>
      <c r="AX43" s="505"/>
      <c r="AY43" s="501"/>
      <c r="AZ43" s="502"/>
      <c r="BA43" s="503"/>
      <c r="BB43" s="503"/>
      <c r="BC43" s="510"/>
      <c r="BD43" s="508"/>
      <c r="BE43" s="502"/>
      <c r="BF43" s="503"/>
      <c r="BG43" s="503"/>
      <c r="BH43" s="503"/>
      <c r="BI43" s="518"/>
      <c r="BJ43" s="520"/>
      <c r="BK43" s="520"/>
      <c r="BL43" s="520"/>
      <c r="BM43" s="505"/>
      <c r="BN43" s="518"/>
      <c r="BO43" s="520"/>
      <c r="BP43" s="521"/>
      <c r="BQ43" s="523"/>
      <c r="BR43" s="501"/>
      <c r="BS43" s="502"/>
      <c r="BT43" s="502"/>
      <c r="BU43" s="502"/>
      <c r="BV43" s="502"/>
      <c r="BW43" s="503"/>
      <c r="BX43" s="501"/>
      <c r="BY43" s="503"/>
      <c r="BZ43" s="503"/>
      <c r="CA43" s="503"/>
      <c r="CB43" s="558"/>
      <c r="CC43" s="1570"/>
      <c r="CD43" s="1570"/>
      <c r="CE43" s="307">
        <f t="shared" si="3"/>
        <v>0</v>
      </c>
      <c r="CF43" s="1223"/>
      <c r="CG43" s="1660">
        <v>51.8</v>
      </c>
      <c r="CH43" s="1489">
        <f t="shared" si="6"/>
        <v>0</v>
      </c>
      <c r="CI43" s="1490">
        <f t="shared" si="7"/>
        <v>0</v>
      </c>
      <c r="CJ43" s="1239"/>
    </row>
    <row r="44" spans="2:88" ht="15" customHeight="1" thickTop="1" thickBot="1">
      <c r="B44" s="301"/>
      <c r="C44" s="302"/>
      <c r="D44" s="305">
        <v>24</v>
      </c>
      <c r="E44" s="306" t="e">
        <f>SUM(#REF!-(B44+D44))</f>
        <v>#REF!</v>
      </c>
      <c r="F44" s="1452" t="s">
        <v>172</v>
      </c>
      <c r="G44" s="1157"/>
      <c r="H44" s="1196"/>
      <c r="I44" s="1481"/>
      <c r="J44" s="502"/>
      <c r="K44" s="502"/>
      <c r="L44" s="502"/>
      <c r="M44" s="510"/>
      <c r="N44" s="509"/>
      <c r="O44" s="505"/>
      <c r="P44" s="501"/>
      <c r="Q44" s="502"/>
      <c r="R44" s="502"/>
      <c r="S44" s="503"/>
      <c r="T44" s="504"/>
      <c r="U44" s="501"/>
      <c r="V44" s="502"/>
      <c r="W44" s="505"/>
      <c r="X44" s="506"/>
      <c r="Y44" s="507"/>
      <c r="Z44" s="501"/>
      <c r="AA44" s="502"/>
      <c r="AB44" s="502"/>
      <c r="AC44" s="502"/>
      <c r="AD44" s="503"/>
      <c r="AE44" s="508"/>
      <c r="AF44" s="502"/>
      <c r="AG44" s="502"/>
      <c r="AH44" s="505"/>
      <c r="AI44" s="509"/>
      <c r="AJ44" s="502"/>
      <c r="AK44" s="502"/>
      <c r="AL44" s="504"/>
      <c r="AM44" s="507"/>
      <c r="AN44" s="501"/>
      <c r="AO44" s="502"/>
      <c r="AP44" s="505"/>
      <c r="AQ44" s="501"/>
      <c r="AR44" s="502"/>
      <c r="AS44" s="503"/>
      <c r="AT44" s="505"/>
      <c r="AU44" s="501"/>
      <c r="AV44" s="502"/>
      <c r="AW44" s="503"/>
      <c r="AX44" s="505"/>
      <c r="AY44" s="501"/>
      <c r="AZ44" s="502"/>
      <c r="BA44" s="503"/>
      <c r="BB44" s="503"/>
      <c r="BC44" s="510"/>
      <c r="BD44" s="508"/>
      <c r="BE44" s="502"/>
      <c r="BF44" s="503"/>
      <c r="BG44" s="503"/>
      <c r="BH44" s="503"/>
      <c r="BI44" s="501"/>
      <c r="BJ44" s="502"/>
      <c r="BK44" s="502"/>
      <c r="BL44" s="502"/>
      <c r="BM44" s="505"/>
      <c r="BN44" s="501"/>
      <c r="BO44" s="502"/>
      <c r="BP44" s="503"/>
      <c r="BQ44" s="505"/>
      <c r="BR44" s="501"/>
      <c r="BS44" s="502"/>
      <c r="BT44" s="502"/>
      <c r="BU44" s="502"/>
      <c r="BV44" s="555"/>
      <c r="BW44" s="503"/>
      <c r="BX44" s="501"/>
      <c r="BY44" s="503"/>
      <c r="BZ44" s="503"/>
      <c r="CA44" s="503"/>
      <c r="CB44" s="558"/>
      <c r="CC44" s="1570"/>
      <c r="CD44" s="1570"/>
      <c r="CE44" s="307">
        <f t="shared" si="3"/>
        <v>0</v>
      </c>
      <c r="CF44" s="1228"/>
      <c r="CG44" s="1660">
        <f>90.9/2</f>
        <v>45.45</v>
      </c>
      <c r="CH44" s="1489">
        <f t="shared" si="6"/>
        <v>0</v>
      </c>
      <c r="CI44" s="1490">
        <f t="shared" si="7"/>
        <v>0</v>
      </c>
      <c r="CJ44" s="1239"/>
    </row>
    <row r="45" spans="2:88" ht="15" customHeight="1" thickTop="1" thickBot="1">
      <c r="B45" s="301"/>
      <c r="C45" s="302"/>
      <c r="D45" s="305">
        <v>24</v>
      </c>
      <c r="E45" s="306" t="e">
        <f>SUM(#REF!-(B45+D45))</f>
        <v>#REF!</v>
      </c>
      <c r="F45" s="1452" t="s">
        <v>173</v>
      </c>
      <c r="G45" s="1157"/>
      <c r="H45" s="1196"/>
      <c r="I45" s="1481"/>
      <c r="J45" s="502"/>
      <c r="K45" s="502"/>
      <c r="L45" s="502"/>
      <c r="M45" s="510"/>
      <c r="N45" s="509"/>
      <c r="O45" s="505"/>
      <c r="P45" s="501"/>
      <c r="Q45" s="502"/>
      <c r="R45" s="502"/>
      <c r="S45" s="503"/>
      <c r="T45" s="504"/>
      <c r="U45" s="501"/>
      <c r="V45" s="502"/>
      <c r="W45" s="505"/>
      <c r="X45" s="506"/>
      <c r="Y45" s="507"/>
      <c r="Z45" s="501"/>
      <c r="AA45" s="502"/>
      <c r="AB45" s="502"/>
      <c r="AC45" s="502"/>
      <c r="AD45" s="503"/>
      <c r="AE45" s="508"/>
      <c r="AF45" s="502"/>
      <c r="AG45" s="502"/>
      <c r="AH45" s="505"/>
      <c r="AI45" s="509"/>
      <c r="AJ45" s="502"/>
      <c r="AK45" s="502"/>
      <c r="AL45" s="504"/>
      <c r="AM45" s="507"/>
      <c r="AN45" s="501"/>
      <c r="AO45" s="502"/>
      <c r="AP45" s="505"/>
      <c r="AQ45" s="501"/>
      <c r="AR45" s="502"/>
      <c r="AS45" s="503"/>
      <c r="AT45" s="505"/>
      <c r="AU45" s="501"/>
      <c r="AV45" s="502"/>
      <c r="AW45" s="503"/>
      <c r="AX45" s="505"/>
      <c r="AY45" s="501"/>
      <c r="AZ45" s="502"/>
      <c r="BA45" s="503"/>
      <c r="BB45" s="503"/>
      <c r="BC45" s="510"/>
      <c r="BD45" s="508"/>
      <c r="BE45" s="502"/>
      <c r="BF45" s="503"/>
      <c r="BG45" s="503"/>
      <c r="BH45" s="503"/>
      <c r="BI45" s="501"/>
      <c r="BJ45" s="502"/>
      <c r="BK45" s="502"/>
      <c r="BL45" s="502"/>
      <c r="BM45" s="505"/>
      <c r="BN45" s="501"/>
      <c r="BO45" s="502"/>
      <c r="BP45" s="503"/>
      <c r="BQ45" s="505"/>
      <c r="BR45" s="501"/>
      <c r="BS45" s="502"/>
      <c r="BT45" s="502"/>
      <c r="BU45" s="502"/>
      <c r="BV45" s="555"/>
      <c r="BW45" s="503"/>
      <c r="BX45" s="501"/>
      <c r="BY45" s="503"/>
      <c r="BZ45" s="503"/>
      <c r="CA45" s="503"/>
      <c r="CB45" s="558"/>
      <c r="CC45" s="1570"/>
      <c r="CD45" s="1570"/>
      <c r="CE45" s="307">
        <f t="shared" si="3"/>
        <v>0</v>
      </c>
      <c r="CF45" s="1228"/>
      <c r="CG45" s="1660">
        <f>90.9/2</f>
        <v>45.45</v>
      </c>
      <c r="CH45" s="1489">
        <f t="shared" si="6"/>
        <v>0</v>
      </c>
      <c r="CI45" s="1490">
        <f t="shared" si="7"/>
        <v>0</v>
      </c>
      <c r="CJ45" s="1239"/>
    </row>
    <row r="46" spans="2:88" ht="15" customHeight="1" thickTop="1" thickBot="1">
      <c r="B46" s="301"/>
      <c r="C46" s="302"/>
      <c r="D46" s="305">
        <v>24</v>
      </c>
      <c r="E46" s="306" t="e">
        <f>SUM(#REF!-(B46+D46))</f>
        <v>#REF!</v>
      </c>
      <c r="F46" s="1452" t="s">
        <v>174</v>
      </c>
      <c r="G46" s="1157"/>
      <c r="H46" s="1196"/>
      <c r="I46" s="1481"/>
      <c r="J46" s="502"/>
      <c r="K46" s="502"/>
      <c r="L46" s="502"/>
      <c r="M46" s="510"/>
      <c r="N46" s="509"/>
      <c r="O46" s="505"/>
      <c r="P46" s="501"/>
      <c r="Q46" s="502"/>
      <c r="R46" s="502"/>
      <c r="S46" s="503"/>
      <c r="T46" s="504"/>
      <c r="U46" s="501"/>
      <c r="V46" s="502"/>
      <c r="W46" s="505"/>
      <c r="X46" s="506"/>
      <c r="Y46" s="507"/>
      <c r="Z46" s="501"/>
      <c r="AA46" s="502"/>
      <c r="AB46" s="502"/>
      <c r="AC46" s="502"/>
      <c r="AD46" s="503"/>
      <c r="AE46" s="508"/>
      <c r="AF46" s="502"/>
      <c r="AG46" s="502"/>
      <c r="AH46" s="505"/>
      <c r="AI46" s="509"/>
      <c r="AJ46" s="502"/>
      <c r="AK46" s="502"/>
      <c r="AL46" s="504"/>
      <c r="AM46" s="507"/>
      <c r="AN46" s="501"/>
      <c r="AO46" s="502"/>
      <c r="AP46" s="505"/>
      <c r="AQ46" s="501"/>
      <c r="AR46" s="502"/>
      <c r="AS46" s="503"/>
      <c r="AT46" s="505"/>
      <c r="AU46" s="501"/>
      <c r="AV46" s="502"/>
      <c r="AW46" s="503"/>
      <c r="AX46" s="505"/>
      <c r="AY46" s="501"/>
      <c r="AZ46" s="502"/>
      <c r="BA46" s="503"/>
      <c r="BB46" s="503"/>
      <c r="BC46" s="510"/>
      <c r="BD46" s="508"/>
      <c r="BE46" s="502"/>
      <c r="BF46" s="503"/>
      <c r="BG46" s="503"/>
      <c r="BH46" s="503"/>
      <c r="BI46" s="501"/>
      <c r="BJ46" s="502"/>
      <c r="BK46" s="502"/>
      <c r="BL46" s="502"/>
      <c r="BM46" s="505"/>
      <c r="BN46" s="501"/>
      <c r="BO46" s="502"/>
      <c r="BP46" s="503"/>
      <c r="BQ46" s="505"/>
      <c r="BR46" s="501"/>
      <c r="BS46" s="502"/>
      <c r="BT46" s="502"/>
      <c r="BU46" s="502"/>
      <c r="BV46" s="555"/>
      <c r="BW46" s="503"/>
      <c r="BX46" s="501"/>
      <c r="BY46" s="503"/>
      <c r="BZ46" s="503"/>
      <c r="CA46" s="503"/>
      <c r="CB46" s="558"/>
      <c r="CC46" s="1570"/>
      <c r="CD46" s="1570"/>
      <c r="CE46" s="307">
        <f t="shared" si="3"/>
        <v>0</v>
      </c>
      <c r="CF46" s="1228"/>
      <c r="CG46" s="1660">
        <f>95.5/2</f>
        <v>47.75</v>
      </c>
      <c r="CH46" s="1489">
        <f t="shared" si="6"/>
        <v>0</v>
      </c>
      <c r="CI46" s="1490">
        <f t="shared" si="7"/>
        <v>0</v>
      </c>
      <c r="CJ46" s="1239"/>
    </row>
    <row r="47" spans="2:88" ht="15" customHeight="1" thickTop="1" thickBot="1">
      <c r="B47" s="301"/>
      <c r="C47" s="302"/>
      <c r="D47" s="305">
        <v>24</v>
      </c>
      <c r="E47" s="306" t="e">
        <f>SUM(#REF!-(B47+D47))</f>
        <v>#REF!</v>
      </c>
      <c r="F47" s="1452" t="s">
        <v>175</v>
      </c>
      <c r="G47" s="1157"/>
      <c r="H47" s="1196"/>
      <c r="I47" s="1481"/>
      <c r="J47" s="502"/>
      <c r="K47" s="502"/>
      <c r="L47" s="502"/>
      <c r="M47" s="510"/>
      <c r="N47" s="509"/>
      <c r="O47" s="505"/>
      <c r="P47" s="501"/>
      <c r="Q47" s="502"/>
      <c r="R47" s="502"/>
      <c r="S47" s="503"/>
      <c r="T47" s="504"/>
      <c r="U47" s="501"/>
      <c r="V47" s="502"/>
      <c r="W47" s="505"/>
      <c r="X47" s="506"/>
      <c r="Y47" s="507"/>
      <c r="Z47" s="501"/>
      <c r="AA47" s="502"/>
      <c r="AB47" s="502"/>
      <c r="AC47" s="502"/>
      <c r="AD47" s="503"/>
      <c r="AE47" s="508"/>
      <c r="AF47" s="502"/>
      <c r="AG47" s="502"/>
      <c r="AH47" s="505"/>
      <c r="AI47" s="509"/>
      <c r="AJ47" s="502"/>
      <c r="AK47" s="502"/>
      <c r="AL47" s="504"/>
      <c r="AM47" s="507"/>
      <c r="AN47" s="501"/>
      <c r="AO47" s="502"/>
      <c r="AP47" s="505"/>
      <c r="AQ47" s="501"/>
      <c r="AR47" s="502"/>
      <c r="AS47" s="503"/>
      <c r="AT47" s="505"/>
      <c r="AU47" s="501"/>
      <c r="AV47" s="502"/>
      <c r="AW47" s="503"/>
      <c r="AX47" s="505"/>
      <c r="AY47" s="501"/>
      <c r="AZ47" s="502"/>
      <c r="BA47" s="503"/>
      <c r="BB47" s="503"/>
      <c r="BC47" s="510"/>
      <c r="BD47" s="508"/>
      <c r="BE47" s="502"/>
      <c r="BF47" s="503"/>
      <c r="BG47" s="503"/>
      <c r="BH47" s="503"/>
      <c r="BI47" s="501"/>
      <c r="BJ47" s="502"/>
      <c r="BK47" s="502"/>
      <c r="BL47" s="502"/>
      <c r="BM47" s="505"/>
      <c r="BN47" s="501"/>
      <c r="BO47" s="502"/>
      <c r="BP47" s="503"/>
      <c r="BQ47" s="505"/>
      <c r="BR47" s="501"/>
      <c r="BS47" s="502"/>
      <c r="BT47" s="502"/>
      <c r="BU47" s="502"/>
      <c r="BV47" s="555"/>
      <c r="BW47" s="503"/>
      <c r="BX47" s="501"/>
      <c r="BY47" s="503"/>
      <c r="BZ47" s="503"/>
      <c r="CA47" s="503"/>
      <c r="CB47" s="558"/>
      <c r="CC47" s="1570"/>
      <c r="CD47" s="1570"/>
      <c r="CE47" s="307">
        <f t="shared" si="3"/>
        <v>0</v>
      </c>
      <c r="CF47" s="1228"/>
      <c r="CG47" s="1660">
        <f>95.5/2</f>
        <v>47.75</v>
      </c>
      <c r="CH47" s="1489">
        <f t="shared" si="6"/>
        <v>0</v>
      </c>
      <c r="CI47" s="1490">
        <f t="shared" si="7"/>
        <v>0</v>
      </c>
      <c r="CJ47" s="1239"/>
    </row>
    <row r="48" spans="2:88" s="1552" customFormat="1" ht="15" customHeight="1" thickTop="1" thickBot="1">
      <c r="B48" s="1529"/>
      <c r="C48" s="1530"/>
      <c r="D48" s="1530"/>
      <c r="E48" s="1531"/>
      <c r="F48" s="1532"/>
      <c r="G48" s="1533"/>
      <c r="H48" s="1534"/>
      <c r="I48" s="1535"/>
      <c r="J48" s="1536"/>
      <c r="K48" s="1536"/>
      <c r="L48" s="1536"/>
      <c r="M48" s="1537"/>
      <c r="N48" s="1535"/>
      <c r="O48" s="1538"/>
      <c r="P48" s="1539"/>
      <c r="Q48" s="1536"/>
      <c r="R48" s="1536"/>
      <c r="S48" s="1540"/>
      <c r="T48" s="1540"/>
      <c r="U48" s="1539"/>
      <c r="V48" s="1536"/>
      <c r="W48" s="1538"/>
      <c r="X48" s="1539"/>
      <c r="Y48" s="1538"/>
      <c r="Z48" s="1539"/>
      <c r="AA48" s="1536"/>
      <c r="AB48" s="1536"/>
      <c r="AC48" s="1541"/>
      <c r="AD48" s="1542"/>
      <c r="AE48" s="1543"/>
      <c r="AF48" s="1541"/>
      <c r="AG48" s="1541"/>
      <c r="AH48" s="1544"/>
      <c r="AI48" s="1545"/>
      <c r="AJ48" s="1541"/>
      <c r="AK48" s="1541"/>
      <c r="AL48" s="1542"/>
      <c r="AM48" s="1544"/>
      <c r="AN48" s="1546"/>
      <c r="AO48" s="1541"/>
      <c r="AP48" s="1544"/>
      <c r="AQ48" s="1539"/>
      <c r="AR48" s="1536"/>
      <c r="AS48" s="1542"/>
      <c r="AT48" s="1544"/>
      <c r="AU48" s="1546"/>
      <c r="AV48" s="1541"/>
      <c r="AW48" s="1542"/>
      <c r="AX48" s="1544"/>
      <c r="AY48" s="1546"/>
      <c r="AZ48" s="1541"/>
      <c r="BA48" s="1542"/>
      <c r="BB48" s="1542"/>
      <c r="BC48" s="1547"/>
      <c r="BD48" s="1543"/>
      <c r="BE48" s="1541"/>
      <c r="BF48" s="1542"/>
      <c r="BG48" s="1542"/>
      <c r="BH48" s="1542"/>
      <c r="BI48" s="1546"/>
      <c r="BJ48" s="1541"/>
      <c r="BK48" s="1541"/>
      <c r="BL48" s="1541"/>
      <c r="BM48" s="1538"/>
      <c r="BN48" s="1546"/>
      <c r="BO48" s="1541"/>
      <c r="BP48" s="1542"/>
      <c r="BQ48" s="1544"/>
      <c r="BR48" s="1539"/>
      <c r="BS48" s="1536"/>
      <c r="BT48" s="1536"/>
      <c r="BU48" s="1536"/>
      <c r="BV48" s="1536"/>
      <c r="BW48" s="1540"/>
      <c r="BX48" s="1546"/>
      <c r="BY48" s="1542"/>
      <c r="BZ48" s="1542"/>
      <c r="CA48" s="1542"/>
      <c r="CB48" s="1544"/>
      <c r="CC48" s="1573"/>
      <c r="CD48" s="1573"/>
      <c r="CE48" s="307"/>
      <c r="CF48" s="1548"/>
      <c r="CG48" s="1662"/>
      <c r="CH48" s="1549"/>
      <c r="CI48" s="1550"/>
      <c r="CJ48" s="1551"/>
    </row>
    <row r="49" spans="1:88" ht="15" customHeight="1" thickTop="1" thickBot="1">
      <c r="B49" s="301"/>
      <c r="C49" s="302"/>
      <c r="D49" s="305">
        <v>30</v>
      </c>
      <c r="E49" s="306" t="e">
        <f>SUM(#REF!-(B49+D49))</f>
        <v>#REF!</v>
      </c>
      <c r="F49" s="1452" t="s">
        <v>128</v>
      </c>
      <c r="G49" s="1157"/>
      <c r="H49" s="1196"/>
      <c r="I49" s="1481"/>
      <c r="J49" s="502"/>
      <c r="K49" s="502"/>
      <c r="L49" s="502"/>
      <c r="M49" s="510"/>
      <c r="N49" s="509"/>
      <c r="O49" s="505"/>
      <c r="P49" s="501"/>
      <c r="Q49" s="502"/>
      <c r="R49" s="502"/>
      <c r="S49" s="503"/>
      <c r="T49" s="504"/>
      <c r="U49" s="501"/>
      <c r="V49" s="502"/>
      <c r="W49" s="505"/>
      <c r="X49" s="506"/>
      <c r="Y49" s="507"/>
      <c r="Z49" s="501"/>
      <c r="AA49" s="502"/>
      <c r="AB49" s="502"/>
      <c r="AC49" s="502"/>
      <c r="AD49" s="503"/>
      <c r="AE49" s="508"/>
      <c r="AF49" s="502"/>
      <c r="AG49" s="502"/>
      <c r="AH49" s="505"/>
      <c r="AI49" s="509"/>
      <c r="AJ49" s="502"/>
      <c r="AK49" s="502"/>
      <c r="AL49" s="504"/>
      <c r="AM49" s="507"/>
      <c r="AN49" s="501"/>
      <c r="AO49" s="502"/>
      <c r="AP49" s="505"/>
      <c r="AQ49" s="501"/>
      <c r="AR49" s="502"/>
      <c r="AS49" s="503"/>
      <c r="AT49" s="505"/>
      <c r="AU49" s="501"/>
      <c r="AV49" s="502"/>
      <c r="AW49" s="503"/>
      <c r="AX49" s="505"/>
      <c r="AY49" s="501"/>
      <c r="AZ49" s="502"/>
      <c r="BA49" s="503"/>
      <c r="BB49" s="503"/>
      <c r="BC49" s="510"/>
      <c r="BD49" s="508"/>
      <c r="BE49" s="502"/>
      <c r="BF49" s="503"/>
      <c r="BG49" s="503"/>
      <c r="BH49" s="503"/>
      <c r="BI49" s="501"/>
      <c r="BJ49" s="502"/>
      <c r="BK49" s="502"/>
      <c r="BL49" s="502"/>
      <c r="BM49" s="505"/>
      <c r="BN49" s="501"/>
      <c r="BO49" s="502"/>
      <c r="BP49" s="503"/>
      <c r="BQ49" s="505"/>
      <c r="BR49" s="501"/>
      <c r="BS49" s="502"/>
      <c r="BT49" s="502"/>
      <c r="BU49" s="502"/>
      <c r="BV49" s="1473"/>
      <c r="BW49" s="503"/>
      <c r="BX49" s="501"/>
      <c r="BY49" s="503"/>
      <c r="BZ49" s="503"/>
      <c r="CA49" s="503"/>
      <c r="CB49" s="505"/>
      <c r="CC49" s="594"/>
      <c r="CD49" s="594"/>
      <c r="CE49" s="307">
        <f t="shared" ref="CE49:CE61" si="8">SUM(H49:CD49)</f>
        <v>0</v>
      </c>
      <c r="CF49" s="1229"/>
      <c r="CG49" s="1660">
        <f>95.8/2</f>
        <v>47.9</v>
      </c>
      <c r="CH49" s="1489">
        <f>CG49*$CK$1</f>
        <v>0</v>
      </c>
      <c r="CI49" s="1490">
        <f>CH49-CE49</f>
        <v>0</v>
      </c>
      <c r="CJ49" s="1239"/>
    </row>
    <row r="50" spans="1:88" ht="15" customHeight="1" thickTop="1" thickBot="1">
      <c r="B50" s="301"/>
      <c r="C50" s="302"/>
      <c r="D50" s="305">
        <v>30</v>
      </c>
      <c r="E50" s="306" t="e">
        <f>SUM(#REF!-(B50+D50))</f>
        <v>#REF!</v>
      </c>
      <c r="F50" s="1452" t="s">
        <v>129</v>
      </c>
      <c r="G50" s="1157"/>
      <c r="H50" s="1199"/>
      <c r="I50" s="1481"/>
      <c r="J50" s="502"/>
      <c r="K50" s="502"/>
      <c r="L50" s="502"/>
      <c r="M50" s="510"/>
      <c r="N50" s="509"/>
      <c r="O50" s="505"/>
      <c r="P50" s="501"/>
      <c r="Q50" s="502"/>
      <c r="R50" s="555"/>
      <c r="S50" s="556"/>
      <c r="T50" s="503"/>
      <c r="U50" s="501"/>
      <c r="V50" s="502"/>
      <c r="W50" s="558"/>
      <c r="X50" s="506"/>
      <c r="Y50" s="507"/>
      <c r="Z50" s="501"/>
      <c r="AA50" s="502"/>
      <c r="AB50" s="502"/>
      <c r="AC50" s="502"/>
      <c r="AD50" s="503"/>
      <c r="AE50" s="508"/>
      <c r="AF50" s="502"/>
      <c r="AG50" s="502"/>
      <c r="AH50" s="505"/>
      <c r="AI50" s="509"/>
      <c r="AJ50" s="502"/>
      <c r="AK50" s="502"/>
      <c r="AL50" s="504"/>
      <c r="AM50" s="507"/>
      <c r="AN50" s="501"/>
      <c r="AO50" s="502"/>
      <c r="AP50" s="505"/>
      <c r="AQ50" s="501"/>
      <c r="AR50" s="502"/>
      <c r="AS50" s="503"/>
      <c r="AT50" s="505"/>
      <c r="AU50" s="501"/>
      <c r="AV50" s="502"/>
      <c r="AW50" s="503"/>
      <c r="AX50" s="505"/>
      <c r="AY50" s="501"/>
      <c r="AZ50" s="502"/>
      <c r="BA50" s="503"/>
      <c r="BB50" s="503"/>
      <c r="BC50" s="510"/>
      <c r="BD50" s="508"/>
      <c r="BE50" s="502"/>
      <c r="BF50" s="503"/>
      <c r="BG50" s="503"/>
      <c r="BH50" s="503"/>
      <c r="BI50" s="501"/>
      <c r="BJ50" s="502"/>
      <c r="BK50" s="502"/>
      <c r="BL50" s="502"/>
      <c r="BM50" s="505"/>
      <c r="BN50" s="501"/>
      <c r="BO50" s="502"/>
      <c r="BP50" s="503"/>
      <c r="BQ50" s="505"/>
      <c r="BR50" s="501"/>
      <c r="BS50" s="502"/>
      <c r="BT50" s="502"/>
      <c r="BU50" s="502"/>
      <c r="BV50" s="1473"/>
      <c r="BW50" s="503"/>
      <c r="BX50" s="501"/>
      <c r="BY50" s="503"/>
      <c r="BZ50" s="503"/>
      <c r="CA50" s="503"/>
      <c r="CB50" s="505"/>
      <c r="CC50" s="594"/>
      <c r="CD50" s="594"/>
      <c r="CE50" s="307">
        <f t="shared" si="8"/>
        <v>0</v>
      </c>
      <c r="CF50" s="1226"/>
      <c r="CG50" s="1660">
        <f>95.8/2</f>
        <v>47.9</v>
      </c>
      <c r="CH50" s="1489">
        <f>CG50*$CK$1</f>
        <v>0</v>
      </c>
      <c r="CI50" s="1490">
        <f>CH50-CE50</f>
        <v>0</v>
      </c>
      <c r="CJ50" s="1239"/>
    </row>
    <row r="51" spans="1:88" ht="15" customHeight="1" thickTop="1" thickBot="1">
      <c r="B51" s="301"/>
      <c r="C51" s="302"/>
      <c r="D51" s="305">
        <v>30</v>
      </c>
      <c r="E51" s="306" t="e">
        <f>SUM(#REF!-(B51+D51))</f>
        <v>#REF!</v>
      </c>
      <c r="F51" s="1452" t="s">
        <v>14</v>
      </c>
      <c r="G51" s="1157"/>
      <c r="H51" s="1195"/>
      <c r="I51" s="1481"/>
      <c r="J51" s="502"/>
      <c r="K51" s="502"/>
      <c r="L51" s="502"/>
      <c r="M51" s="510"/>
      <c r="N51" s="509"/>
      <c r="O51" s="505"/>
      <c r="P51" s="501"/>
      <c r="Q51" s="502"/>
      <c r="R51" s="502"/>
      <c r="S51" s="503"/>
      <c r="T51" s="504"/>
      <c r="U51" s="501"/>
      <c r="V51" s="502"/>
      <c r="W51" s="505"/>
      <c r="X51" s="506"/>
      <c r="Y51" s="507"/>
      <c r="Z51" s="501"/>
      <c r="AA51" s="502"/>
      <c r="AB51" s="502"/>
      <c r="AC51" s="502"/>
      <c r="AD51" s="503"/>
      <c r="AE51" s="508"/>
      <c r="AF51" s="502"/>
      <c r="AG51" s="502"/>
      <c r="AH51" s="505"/>
      <c r="AI51" s="509"/>
      <c r="AJ51" s="502"/>
      <c r="AK51" s="502"/>
      <c r="AL51" s="504"/>
      <c r="AM51" s="507"/>
      <c r="AN51" s="501"/>
      <c r="AO51" s="502"/>
      <c r="AP51" s="505"/>
      <c r="AQ51" s="501"/>
      <c r="AR51" s="502"/>
      <c r="AS51" s="503"/>
      <c r="AT51" s="505"/>
      <c r="AU51" s="501"/>
      <c r="AV51" s="502"/>
      <c r="AW51" s="503"/>
      <c r="AX51" s="505"/>
      <c r="AY51" s="501"/>
      <c r="AZ51" s="502"/>
      <c r="BA51" s="503"/>
      <c r="BB51" s="503"/>
      <c r="BC51" s="510"/>
      <c r="BD51" s="508"/>
      <c r="BE51" s="502"/>
      <c r="BF51" s="503"/>
      <c r="BG51" s="503"/>
      <c r="BH51" s="503"/>
      <c r="BI51" s="501"/>
      <c r="BJ51" s="502"/>
      <c r="BK51" s="502"/>
      <c r="BL51" s="502"/>
      <c r="BM51" s="505"/>
      <c r="BN51" s="501"/>
      <c r="BO51" s="502"/>
      <c r="BP51" s="503"/>
      <c r="BQ51" s="505"/>
      <c r="BR51" s="501"/>
      <c r="BS51" s="502"/>
      <c r="BT51" s="502"/>
      <c r="BU51" s="502"/>
      <c r="BV51" s="502"/>
      <c r="BW51" s="503"/>
      <c r="BX51" s="501"/>
      <c r="BY51" s="503"/>
      <c r="BZ51" s="503"/>
      <c r="CA51" s="503"/>
      <c r="CB51" s="1555"/>
      <c r="CC51" s="594"/>
      <c r="CD51" s="594"/>
      <c r="CE51" s="307">
        <f t="shared" si="8"/>
        <v>0</v>
      </c>
      <c r="CF51" s="1228"/>
      <c r="CG51" s="1660">
        <v>46.9</v>
      </c>
      <c r="CH51" s="1489">
        <f>CG51*$CK$1</f>
        <v>0</v>
      </c>
      <c r="CI51" s="1490">
        <f>CH51-CE51</f>
        <v>0</v>
      </c>
      <c r="CJ51" s="1239"/>
    </row>
    <row r="52" spans="1:88" ht="15" customHeight="1" thickTop="1" thickBot="1">
      <c r="B52" s="301"/>
      <c r="C52" s="302"/>
      <c r="D52" s="305">
        <v>24</v>
      </c>
      <c r="E52" s="306" t="e">
        <f>SUM(#REF!-(B52+D52))</f>
        <v>#REF!</v>
      </c>
      <c r="F52" s="1452" t="s">
        <v>49</v>
      </c>
      <c r="G52" s="1157"/>
      <c r="H52" s="1195"/>
      <c r="I52" s="1481"/>
      <c r="J52" s="502"/>
      <c r="K52" s="502"/>
      <c r="L52" s="502"/>
      <c r="M52" s="510"/>
      <c r="N52" s="509"/>
      <c r="O52" s="505"/>
      <c r="P52" s="501"/>
      <c r="Q52" s="502"/>
      <c r="R52" s="502"/>
      <c r="S52" s="503"/>
      <c r="T52" s="504"/>
      <c r="U52" s="501"/>
      <c r="V52" s="502"/>
      <c r="W52" s="505"/>
      <c r="X52" s="506"/>
      <c r="Y52" s="507"/>
      <c r="Z52" s="501"/>
      <c r="AA52" s="502"/>
      <c r="AB52" s="502"/>
      <c r="AC52" s="555"/>
      <c r="AD52" s="503"/>
      <c r="AE52" s="508"/>
      <c r="AF52" s="502"/>
      <c r="AG52" s="502"/>
      <c r="AH52" s="505"/>
      <c r="AI52" s="509"/>
      <c r="AJ52" s="502"/>
      <c r="AK52" s="502"/>
      <c r="AL52" s="504"/>
      <c r="AM52" s="505"/>
      <c r="AN52" s="501"/>
      <c r="AO52" s="502"/>
      <c r="AP52" s="505"/>
      <c r="AQ52" s="501"/>
      <c r="AR52" s="502"/>
      <c r="AS52" s="503"/>
      <c r="AT52" s="505"/>
      <c r="AU52" s="501"/>
      <c r="AV52" s="502"/>
      <c r="AW52" s="503"/>
      <c r="AX52" s="505"/>
      <c r="AY52" s="501"/>
      <c r="AZ52" s="502"/>
      <c r="BA52" s="503"/>
      <c r="BB52" s="503"/>
      <c r="BC52" s="510"/>
      <c r="BD52" s="508"/>
      <c r="BE52" s="502"/>
      <c r="BF52" s="503"/>
      <c r="BG52" s="503"/>
      <c r="BH52" s="503"/>
      <c r="BI52" s="501"/>
      <c r="BJ52" s="502"/>
      <c r="BK52" s="502"/>
      <c r="BL52" s="502"/>
      <c r="BM52" s="505"/>
      <c r="BN52" s="501"/>
      <c r="BO52" s="502"/>
      <c r="BP52" s="503"/>
      <c r="BQ52" s="505"/>
      <c r="BR52" s="501"/>
      <c r="BS52" s="502"/>
      <c r="BT52" s="502"/>
      <c r="BU52" s="502"/>
      <c r="BV52" s="502"/>
      <c r="BW52" s="503"/>
      <c r="BX52" s="501"/>
      <c r="BY52" s="503"/>
      <c r="BZ52" s="503"/>
      <c r="CA52" s="503"/>
      <c r="CB52" s="558"/>
      <c r="CC52" s="1570"/>
      <c r="CD52" s="1570"/>
      <c r="CE52" s="307">
        <f t="shared" si="8"/>
        <v>0</v>
      </c>
      <c r="CF52" s="1225"/>
      <c r="CG52" s="1660">
        <v>48.3</v>
      </c>
      <c r="CH52" s="1489">
        <f>CG52*$CK$1</f>
        <v>0</v>
      </c>
      <c r="CI52" s="1490">
        <f>CH52-CE52</f>
        <v>0</v>
      </c>
      <c r="CJ52" s="1239"/>
    </row>
    <row r="53" spans="1:88" ht="15" customHeight="1" thickTop="1" thickBot="1">
      <c r="B53" s="301"/>
      <c r="C53" s="302"/>
      <c r="D53" s="305">
        <v>24</v>
      </c>
      <c r="E53" s="306" t="e">
        <f>SUM(#REF!-(B53+D53))</f>
        <v>#REF!</v>
      </c>
      <c r="F53" s="1452" t="s">
        <v>90</v>
      </c>
      <c r="G53" s="1157"/>
      <c r="H53" s="1195"/>
      <c r="I53" s="1481"/>
      <c r="J53" s="502"/>
      <c r="K53" s="502"/>
      <c r="L53" s="502"/>
      <c r="M53" s="510"/>
      <c r="N53" s="509"/>
      <c r="O53" s="505"/>
      <c r="P53" s="501"/>
      <c r="Q53" s="502"/>
      <c r="R53" s="502"/>
      <c r="S53" s="503"/>
      <c r="T53" s="504"/>
      <c r="U53" s="501"/>
      <c r="V53" s="502"/>
      <c r="W53" s="505"/>
      <c r="X53" s="506"/>
      <c r="Y53" s="507"/>
      <c r="Z53" s="501"/>
      <c r="AA53" s="502"/>
      <c r="AB53" s="502"/>
      <c r="AC53" s="555"/>
      <c r="AD53" s="503"/>
      <c r="AE53" s="508"/>
      <c r="AF53" s="502"/>
      <c r="AG53" s="502"/>
      <c r="AH53" s="505"/>
      <c r="AI53" s="509"/>
      <c r="AJ53" s="502"/>
      <c r="AK53" s="502"/>
      <c r="AL53" s="504"/>
      <c r="AM53" s="505"/>
      <c r="AN53" s="501"/>
      <c r="AO53" s="502"/>
      <c r="AP53" s="505"/>
      <c r="AQ53" s="501"/>
      <c r="AR53" s="502"/>
      <c r="AS53" s="503"/>
      <c r="AT53" s="505"/>
      <c r="AU53" s="501"/>
      <c r="AV53" s="502"/>
      <c r="AW53" s="503"/>
      <c r="AX53" s="505"/>
      <c r="AY53" s="501"/>
      <c r="AZ53" s="502"/>
      <c r="BA53" s="503"/>
      <c r="BB53" s="503"/>
      <c r="BC53" s="510"/>
      <c r="BD53" s="508"/>
      <c r="BE53" s="502"/>
      <c r="BF53" s="503"/>
      <c r="BG53" s="503"/>
      <c r="BH53" s="503"/>
      <c r="BI53" s="501"/>
      <c r="BJ53" s="502"/>
      <c r="BK53" s="502"/>
      <c r="BL53" s="502"/>
      <c r="BM53" s="505"/>
      <c r="BN53" s="501"/>
      <c r="BO53" s="502"/>
      <c r="BP53" s="503"/>
      <c r="BQ53" s="505"/>
      <c r="BR53" s="501"/>
      <c r="BS53" s="502"/>
      <c r="BT53" s="502"/>
      <c r="BU53" s="502"/>
      <c r="BV53" s="502"/>
      <c r="BW53" s="503"/>
      <c r="BX53" s="501"/>
      <c r="BY53" s="503"/>
      <c r="BZ53" s="503"/>
      <c r="CA53" s="503"/>
      <c r="CB53" s="558"/>
      <c r="CC53" s="1570"/>
      <c r="CD53" s="1570"/>
      <c r="CE53" s="307">
        <f t="shared" si="8"/>
        <v>0</v>
      </c>
      <c r="CF53" s="1228"/>
      <c r="CG53" s="1660">
        <v>46</v>
      </c>
      <c r="CH53" s="1489">
        <f>CG53*$CK$1</f>
        <v>0</v>
      </c>
      <c r="CI53" s="1490">
        <f>CH53-CE53</f>
        <v>0</v>
      </c>
      <c r="CJ53" s="1240">
        <f>SUM(CI42:CI53)</f>
        <v>0</v>
      </c>
    </row>
    <row r="54" spans="1:88" ht="15" customHeight="1" thickTop="1" thickBot="1">
      <c r="B54" s="323"/>
      <c r="C54" s="324"/>
      <c r="D54" s="325"/>
      <c r="E54" s="322"/>
      <c r="F54" s="1453" t="s">
        <v>176</v>
      </c>
      <c r="G54" s="1158"/>
      <c r="H54" s="1193"/>
      <c r="I54" s="490"/>
      <c r="J54" s="484"/>
      <c r="K54" s="484"/>
      <c r="L54" s="484"/>
      <c r="M54" s="491"/>
      <c r="N54" s="490"/>
      <c r="O54" s="487"/>
      <c r="P54" s="483"/>
      <c r="Q54" s="484"/>
      <c r="R54" s="484"/>
      <c r="S54" s="485"/>
      <c r="T54" s="486"/>
      <c r="U54" s="483"/>
      <c r="V54" s="484"/>
      <c r="W54" s="487"/>
      <c r="X54" s="515"/>
      <c r="Y54" s="489"/>
      <c r="Z54" s="483"/>
      <c r="AA54" s="484"/>
      <c r="AB54" s="484"/>
      <c r="AC54" s="484"/>
      <c r="AD54" s="485"/>
      <c r="AE54" s="488"/>
      <c r="AF54" s="484"/>
      <c r="AG54" s="484"/>
      <c r="AH54" s="487"/>
      <c r="AI54" s="490"/>
      <c r="AJ54" s="484"/>
      <c r="AK54" s="484"/>
      <c r="AL54" s="485"/>
      <c r="AM54" s="487"/>
      <c r="AN54" s="483"/>
      <c r="AO54" s="484"/>
      <c r="AP54" s="487"/>
      <c r="AQ54" s="483"/>
      <c r="AR54" s="484"/>
      <c r="AS54" s="485"/>
      <c r="AT54" s="487"/>
      <c r="AU54" s="483"/>
      <c r="AV54" s="484"/>
      <c r="AW54" s="485"/>
      <c r="AX54" s="487"/>
      <c r="AY54" s="483"/>
      <c r="AZ54" s="484"/>
      <c r="BA54" s="485"/>
      <c r="BB54" s="485"/>
      <c r="BC54" s="491"/>
      <c r="BD54" s="488"/>
      <c r="BE54" s="484"/>
      <c r="BF54" s="485"/>
      <c r="BG54" s="485"/>
      <c r="BH54" s="485"/>
      <c r="BI54" s="483"/>
      <c r="BJ54" s="484"/>
      <c r="BK54" s="484"/>
      <c r="BL54" s="484"/>
      <c r="BM54" s="487"/>
      <c r="BN54" s="483"/>
      <c r="BO54" s="484"/>
      <c r="BP54" s="485"/>
      <c r="BQ54" s="487"/>
      <c r="BR54" s="483"/>
      <c r="BS54" s="484"/>
      <c r="BT54" s="484"/>
      <c r="BU54" s="484"/>
      <c r="BV54" s="484"/>
      <c r="BW54" s="485"/>
      <c r="BX54" s="483"/>
      <c r="BY54" s="485"/>
      <c r="BZ54" s="485"/>
      <c r="CA54" s="485"/>
      <c r="CB54" s="575"/>
      <c r="CC54" s="1572"/>
      <c r="CD54" s="1572"/>
      <c r="CE54" s="307"/>
      <c r="CF54" s="1227"/>
      <c r="CG54" s="1661"/>
      <c r="CH54" s="1491"/>
      <c r="CI54" s="1492"/>
      <c r="CJ54" s="1241"/>
    </row>
    <row r="55" spans="1:88" s="577" customFormat="1" ht="15" customHeight="1" thickTop="1" thickBot="1">
      <c r="B55" s="578"/>
      <c r="C55" s="579"/>
      <c r="D55" s="326"/>
      <c r="E55" s="580"/>
      <c r="F55" s="1454" t="s">
        <v>371</v>
      </c>
      <c r="G55" s="1161"/>
      <c r="H55" s="1199"/>
      <c r="I55" s="584"/>
      <c r="J55" s="582"/>
      <c r="K55" s="582"/>
      <c r="L55" s="582"/>
      <c r="M55" s="583"/>
      <c r="N55" s="584"/>
      <c r="O55" s="585"/>
      <c r="P55" s="501"/>
      <c r="Q55" s="582"/>
      <c r="R55" s="582"/>
      <c r="S55" s="586"/>
      <c r="T55" s="504"/>
      <c r="U55" s="501"/>
      <c r="V55" s="502"/>
      <c r="W55" s="505"/>
      <c r="X55" s="506"/>
      <c r="Y55" s="507"/>
      <c r="Z55" s="581"/>
      <c r="AA55" s="582"/>
      <c r="AB55" s="582"/>
      <c r="AC55" s="582"/>
      <c r="AD55" s="586"/>
      <c r="AE55" s="587"/>
      <c r="AF55" s="582"/>
      <c r="AG55" s="582"/>
      <c r="AH55" s="585"/>
      <c r="AI55" s="584"/>
      <c r="AJ55" s="582"/>
      <c r="AK55" s="582"/>
      <c r="AL55" s="504"/>
      <c r="AM55" s="504"/>
      <c r="AN55" s="581"/>
      <c r="AO55" s="582"/>
      <c r="AP55" s="585"/>
      <c r="AQ55" s="581"/>
      <c r="AR55" s="582"/>
      <c r="AS55" s="586"/>
      <c r="AT55" s="585"/>
      <c r="AU55" s="581"/>
      <c r="AV55" s="582"/>
      <c r="AW55" s="586"/>
      <c r="AX55" s="585"/>
      <c r="AY55" s="581"/>
      <c r="AZ55" s="582"/>
      <c r="BA55" s="586"/>
      <c r="BB55" s="586"/>
      <c r="BC55" s="583"/>
      <c r="BD55" s="587"/>
      <c r="BE55" s="582"/>
      <c r="BF55" s="586"/>
      <c r="BG55" s="586"/>
      <c r="BH55" s="586"/>
      <c r="BI55" s="581"/>
      <c r="BJ55" s="582"/>
      <c r="BK55" s="582"/>
      <c r="BL55" s="582"/>
      <c r="BM55" s="585"/>
      <c r="BN55" s="581"/>
      <c r="BO55" s="582"/>
      <c r="BP55" s="586"/>
      <c r="BQ55" s="585"/>
      <c r="BR55" s="501"/>
      <c r="BS55" s="582"/>
      <c r="BT55" s="582"/>
      <c r="BU55" s="582"/>
      <c r="BV55" s="582"/>
      <c r="BW55" s="586"/>
      <c r="BX55" s="501"/>
      <c r="BY55" s="588"/>
      <c r="BZ55" s="588"/>
      <c r="CA55" s="589"/>
      <c r="CB55" s="590"/>
      <c r="CC55" s="590"/>
      <c r="CD55" s="590"/>
      <c r="CE55" s="307">
        <f t="shared" si="8"/>
        <v>0</v>
      </c>
      <c r="CF55" s="1230"/>
      <c r="CG55" s="1660">
        <v>21</v>
      </c>
      <c r="CH55" s="1489">
        <f>CG55*$CK$1</f>
        <v>0</v>
      </c>
      <c r="CI55" s="1490">
        <f>CH55-CE55</f>
        <v>0</v>
      </c>
      <c r="CJ55" s="1239"/>
    </row>
    <row r="56" spans="1:88" ht="15" customHeight="1" thickTop="1" thickBot="1">
      <c r="B56" s="301"/>
      <c r="C56" s="302"/>
      <c r="D56" s="305">
        <v>15</v>
      </c>
      <c r="E56" s="306" t="e">
        <f>SUM(#REF!-(B56+D56))</f>
        <v>#REF!</v>
      </c>
      <c r="F56" s="1454" t="s">
        <v>140</v>
      </c>
      <c r="G56" s="1157"/>
      <c r="H56" s="1196"/>
      <c r="I56" s="509"/>
      <c r="J56" s="502"/>
      <c r="K56" s="502"/>
      <c r="L56" s="502"/>
      <c r="M56" s="510"/>
      <c r="N56" s="509"/>
      <c r="O56" s="505"/>
      <c r="P56" s="501"/>
      <c r="Q56" s="502"/>
      <c r="R56" s="502"/>
      <c r="S56" s="503"/>
      <c r="T56" s="504"/>
      <c r="U56" s="501"/>
      <c r="V56" s="502"/>
      <c r="W56" s="505"/>
      <c r="X56" s="506"/>
      <c r="Y56" s="507"/>
      <c r="Z56" s="501"/>
      <c r="AA56" s="502"/>
      <c r="AB56" s="502"/>
      <c r="AC56" s="502"/>
      <c r="AD56" s="503"/>
      <c r="AE56" s="508"/>
      <c r="AF56" s="502"/>
      <c r="AG56" s="502"/>
      <c r="AH56" s="505"/>
      <c r="AI56" s="509"/>
      <c r="AJ56" s="502"/>
      <c r="AK56" s="502"/>
      <c r="AL56" s="504"/>
      <c r="AM56" s="504"/>
      <c r="AN56" s="501"/>
      <c r="AO56" s="502"/>
      <c r="AP56" s="505"/>
      <c r="AQ56" s="501"/>
      <c r="AR56" s="502"/>
      <c r="AS56" s="503"/>
      <c r="AT56" s="505"/>
      <c r="AU56" s="501"/>
      <c r="AV56" s="502"/>
      <c r="AW56" s="503"/>
      <c r="AX56" s="505"/>
      <c r="AY56" s="501"/>
      <c r="AZ56" s="502"/>
      <c r="BA56" s="503"/>
      <c r="BB56" s="503"/>
      <c r="BC56" s="510"/>
      <c r="BD56" s="508"/>
      <c r="BE56" s="502"/>
      <c r="BF56" s="503"/>
      <c r="BG56" s="503"/>
      <c r="BH56" s="503"/>
      <c r="BI56" s="501"/>
      <c r="BJ56" s="502"/>
      <c r="BK56" s="502"/>
      <c r="BL56" s="502"/>
      <c r="BM56" s="591"/>
      <c r="BN56" s="592"/>
      <c r="BO56" s="502"/>
      <c r="BP56" s="503"/>
      <c r="BQ56" s="505"/>
      <c r="BR56" s="501"/>
      <c r="BS56" s="502"/>
      <c r="BT56" s="502"/>
      <c r="BU56" s="502"/>
      <c r="BV56" s="502"/>
      <c r="BW56" s="503"/>
      <c r="BX56" s="501"/>
      <c r="BY56" s="502"/>
      <c r="BZ56" s="502"/>
      <c r="CA56" s="593"/>
      <c r="CB56" s="594"/>
      <c r="CC56" s="594"/>
      <c r="CD56" s="594"/>
      <c r="CE56" s="307">
        <f t="shared" si="8"/>
        <v>0</v>
      </c>
      <c r="CF56" s="1219"/>
      <c r="CG56" s="1660">
        <v>35</v>
      </c>
      <c r="CH56" s="1489">
        <f>CG56*$CK$1</f>
        <v>0</v>
      </c>
      <c r="CI56" s="1490">
        <f>CH56-CE56</f>
        <v>0</v>
      </c>
      <c r="CJ56" s="1240">
        <f>SUM(CI55:CI56)</f>
        <v>0</v>
      </c>
    </row>
    <row r="57" spans="1:88" ht="15" customHeight="1" thickTop="1" thickBot="1">
      <c r="B57" s="323"/>
      <c r="C57" s="324"/>
      <c r="D57" s="325"/>
      <c r="E57" s="322"/>
      <c r="F57" s="1453" t="s">
        <v>179</v>
      </c>
      <c r="G57" s="1158"/>
      <c r="H57" s="1193"/>
      <c r="I57" s="490"/>
      <c r="J57" s="484"/>
      <c r="K57" s="484"/>
      <c r="L57" s="484"/>
      <c r="M57" s="491"/>
      <c r="N57" s="490"/>
      <c r="O57" s="487"/>
      <c r="P57" s="483"/>
      <c r="Q57" s="484"/>
      <c r="R57" s="484"/>
      <c r="S57" s="485"/>
      <c r="T57" s="486"/>
      <c r="U57" s="483"/>
      <c r="V57" s="484"/>
      <c r="W57" s="487"/>
      <c r="X57" s="515"/>
      <c r="Y57" s="489"/>
      <c r="Z57" s="483"/>
      <c r="AA57" s="484"/>
      <c r="AB57" s="484"/>
      <c r="AC57" s="484"/>
      <c r="AD57" s="485"/>
      <c r="AE57" s="488"/>
      <c r="AF57" s="484"/>
      <c r="AG57" s="484"/>
      <c r="AH57" s="487"/>
      <c r="AI57" s="490"/>
      <c r="AJ57" s="484"/>
      <c r="AK57" s="484"/>
      <c r="AL57" s="485"/>
      <c r="AM57" s="487"/>
      <c r="AN57" s="483"/>
      <c r="AO57" s="484"/>
      <c r="AP57" s="487"/>
      <c r="AQ57" s="483"/>
      <c r="AR57" s="484"/>
      <c r="AS57" s="485"/>
      <c r="AT57" s="487"/>
      <c r="AU57" s="483"/>
      <c r="AV57" s="484"/>
      <c r="AW57" s="485"/>
      <c r="AX57" s="487"/>
      <c r="AY57" s="483"/>
      <c r="AZ57" s="484"/>
      <c r="BA57" s="485"/>
      <c r="BB57" s="485"/>
      <c r="BC57" s="491"/>
      <c r="BD57" s="488"/>
      <c r="BE57" s="484"/>
      <c r="BF57" s="485"/>
      <c r="BG57" s="485"/>
      <c r="BH57" s="485"/>
      <c r="BI57" s="483"/>
      <c r="BJ57" s="484"/>
      <c r="BK57" s="484"/>
      <c r="BL57" s="484"/>
      <c r="BM57" s="487"/>
      <c r="BN57" s="483"/>
      <c r="BO57" s="484"/>
      <c r="BP57" s="485"/>
      <c r="BQ57" s="487"/>
      <c r="BR57" s="483"/>
      <c r="BS57" s="484"/>
      <c r="BT57" s="484"/>
      <c r="BU57" s="484"/>
      <c r="BV57" s="484"/>
      <c r="BW57" s="485"/>
      <c r="BX57" s="483"/>
      <c r="BY57" s="485"/>
      <c r="BZ57" s="485"/>
      <c r="CA57" s="485"/>
      <c r="CB57" s="575"/>
      <c r="CC57" s="1574"/>
      <c r="CD57" s="1574"/>
      <c r="CE57" s="307">
        <f t="shared" si="8"/>
        <v>0</v>
      </c>
      <c r="CF57" s="1227"/>
      <c r="CG57" s="1661"/>
      <c r="CH57" s="1491"/>
      <c r="CI57" s="1492"/>
      <c r="CJ57" s="1241"/>
    </row>
    <row r="58" spans="1:88" ht="15" customHeight="1" thickTop="1" thickBot="1">
      <c r="B58" s="301">
        <v>0</v>
      </c>
      <c r="C58" s="302"/>
      <c r="D58" s="305">
        <v>30</v>
      </c>
      <c r="E58" s="306" t="e">
        <f>SUM(#REF!-(B58+D58))</f>
        <v>#REF!</v>
      </c>
      <c r="F58" s="1454" t="s">
        <v>18</v>
      </c>
      <c r="G58" s="1157"/>
      <c r="H58" s="1195"/>
      <c r="I58" s="509"/>
      <c r="J58" s="502"/>
      <c r="K58" s="502"/>
      <c r="L58" s="502"/>
      <c r="M58" s="510"/>
      <c r="N58" s="509"/>
      <c r="O58" s="505"/>
      <c r="P58" s="501"/>
      <c r="Q58" s="502"/>
      <c r="R58" s="502"/>
      <c r="S58" s="503"/>
      <c r="T58" s="504"/>
      <c r="U58" s="501"/>
      <c r="V58" s="502"/>
      <c r="W58" s="505"/>
      <c r="X58" s="506"/>
      <c r="Y58" s="507"/>
      <c r="Z58" s="501"/>
      <c r="AA58" s="502"/>
      <c r="AB58" s="502"/>
      <c r="AC58" s="502"/>
      <c r="AD58" s="503"/>
      <c r="AE58" s="508"/>
      <c r="AF58" s="502"/>
      <c r="AG58" s="502"/>
      <c r="AH58" s="505"/>
      <c r="AI58" s="509"/>
      <c r="AJ58" s="502"/>
      <c r="AK58" s="502"/>
      <c r="AL58" s="503"/>
      <c r="AM58" s="505"/>
      <c r="AN58" s="501"/>
      <c r="AO58" s="502"/>
      <c r="AP58" s="505"/>
      <c r="AQ58" s="501"/>
      <c r="AR58" s="502"/>
      <c r="AS58" s="503"/>
      <c r="AT58" s="505"/>
      <c r="AU58" s="501"/>
      <c r="AV58" s="502"/>
      <c r="AW58" s="503"/>
      <c r="AX58" s="505"/>
      <c r="AY58" s="501"/>
      <c r="AZ58" s="502"/>
      <c r="BA58" s="503"/>
      <c r="BB58" s="503"/>
      <c r="BC58" s="510"/>
      <c r="BD58" s="508"/>
      <c r="BE58" s="502"/>
      <c r="BF58" s="503"/>
      <c r="BG58" s="503"/>
      <c r="BH58" s="503"/>
      <c r="BI58" s="829"/>
      <c r="BJ58" s="830"/>
      <c r="BK58" s="830"/>
      <c r="BL58" s="830"/>
      <c r="BM58" s="831"/>
      <c r="BN58" s="829"/>
      <c r="BO58" s="830"/>
      <c r="BP58" s="832"/>
      <c r="BQ58" s="831"/>
      <c r="BR58" s="829"/>
      <c r="BS58" s="830"/>
      <c r="BT58" s="830"/>
      <c r="BU58" s="830"/>
      <c r="BV58" s="830"/>
      <c r="BW58" s="832"/>
      <c r="BX58" s="829"/>
      <c r="BY58" s="830"/>
      <c r="BZ58" s="830"/>
      <c r="CA58" s="832"/>
      <c r="CB58" s="831"/>
      <c r="CC58" s="1575"/>
      <c r="CD58" s="1575"/>
      <c r="CE58" s="307">
        <f t="shared" si="8"/>
        <v>0</v>
      </c>
      <c r="CF58" s="1231"/>
      <c r="CG58" s="1660">
        <v>66.5</v>
      </c>
      <c r="CH58" s="1489">
        <f>CG58*$CK$1</f>
        <v>0</v>
      </c>
      <c r="CI58" s="1490" t="e">
        <f>CH58-(CE58+CE59+#REF!)</f>
        <v>#REF!</v>
      </c>
      <c r="CJ58" s="1239"/>
    </row>
    <row r="59" spans="1:88" s="331" customFormat="1" ht="15" customHeight="1" thickTop="1" thickBot="1">
      <c r="B59" s="327"/>
      <c r="C59" s="328"/>
      <c r="D59" s="329"/>
      <c r="E59" s="330"/>
      <c r="F59" s="1455" t="s">
        <v>132</v>
      </c>
      <c r="G59" s="1162"/>
      <c r="H59" s="1200"/>
      <c r="I59" s="596">
        <f>I58*0.25</f>
        <v>0</v>
      </c>
      <c r="J59" s="596"/>
      <c r="K59" s="596"/>
      <c r="L59" s="597">
        <f t="shared" ref="L59:Q59" si="9">L58*0.25</f>
        <v>0</v>
      </c>
      <c r="M59" s="598">
        <f t="shared" si="9"/>
        <v>0</v>
      </c>
      <c r="N59" s="596">
        <f t="shared" si="9"/>
        <v>0</v>
      </c>
      <c r="O59" s="599">
        <f t="shared" si="9"/>
        <v>0</v>
      </c>
      <c r="P59" s="595">
        <f>P58*0.25</f>
        <v>0</v>
      </c>
      <c r="Q59" s="596">
        <f t="shared" si="9"/>
        <v>0</v>
      </c>
      <c r="R59" s="596">
        <f>R58*0.25</f>
        <v>0</v>
      </c>
      <c r="S59" s="596">
        <f>S58*0.25</f>
        <v>0</v>
      </c>
      <c r="T59" s="600"/>
      <c r="U59" s="595"/>
      <c r="V59" s="596"/>
      <c r="W59" s="601"/>
      <c r="X59" s="602"/>
      <c r="Y59" s="603"/>
      <c r="Z59" s="604">
        <f>Z58*0.25</f>
        <v>0</v>
      </c>
      <c r="AA59" s="605">
        <f>AA58*0.25</f>
        <v>0</v>
      </c>
      <c r="AB59" s="605"/>
      <c r="AC59" s="597"/>
      <c r="AD59" s="606"/>
      <c r="AE59" s="607"/>
      <c r="AF59" s="605">
        <f>AF58*0.25</f>
        <v>0</v>
      </c>
      <c r="AG59" s="605"/>
      <c r="AH59" s="608"/>
      <c r="AI59" s="609">
        <f>AI58*0.25</f>
        <v>0</v>
      </c>
      <c r="AJ59" s="605"/>
      <c r="AK59" s="605"/>
      <c r="AL59" s="606">
        <f>AL58*0.25</f>
        <v>0</v>
      </c>
      <c r="AM59" s="608">
        <f>AM58*0.25</f>
        <v>0</v>
      </c>
      <c r="AN59" s="604"/>
      <c r="AO59" s="605"/>
      <c r="AP59" s="608"/>
      <c r="AQ59" s="604"/>
      <c r="AR59" s="605"/>
      <c r="AS59" s="606"/>
      <c r="AT59" s="608"/>
      <c r="AU59" s="604"/>
      <c r="AV59" s="605"/>
      <c r="AW59" s="606"/>
      <c r="AX59" s="608"/>
      <c r="AY59" s="595">
        <f>AY58*0.25</f>
        <v>0</v>
      </c>
      <c r="AZ59" s="597">
        <f>AZ58*0.25</f>
        <v>0</v>
      </c>
      <c r="BA59" s="597">
        <f t="shared" ref="BA59:BH59" si="10">BA58*0.25</f>
        <v>0</v>
      </c>
      <c r="BB59" s="597">
        <f t="shared" si="10"/>
        <v>0</v>
      </c>
      <c r="BC59" s="610">
        <f t="shared" si="10"/>
        <v>0</v>
      </c>
      <c r="BD59" s="611">
        <f t="shared" si="10"/>
        <v>0</v>
      </c>
      <c r="BE59" s="597">
        <f t="shared" si="10"/>
        <v>0</v>
      </c>
      <c r="BF59" s="597">
        <f t="shared" si="10"/>
        <v>0</v>
      </c>
      <c r="BG59" s="597">
        <f t="shared" si="10"/>
        <v>0</v>
      </c>
      <c r="BH59" s="599">
        <f t="shared" si="10"/>
        <v>0</v>
      </c>
      <c r="BI59" s="833"/>
      <c r="BJ59" s="834"/>
      <c r="BK59" s="834"/>
      <c r="BL59" s="834"/>
      <c r="BM59" s="835"/>
      <c r="BN59" s="833"/>
      <c r="BO59" s="834"/>
      <c r="BP59" s="836"/>
      <c r="BQ59" s="835"/>
      <c r="BR59" s="833"/>
      <c r="BS59" s="834"/>
      <c r="BT59" s="834"/>
      <c r="BU59" s="834"/>
      <c r="BV59" s="834"/>
      <c r="BW59" s="836"/>
      <c r="BX59" s="833"/>
      <c r="BY59" s="834"/>
      <c r="BZ59" s="834"/>
      <c r="CA59" s="836"/>
      <c r="CB59" s="835"/>
      <c r="CC59" s="1576"/>
      <c r="CD59" s="1576"/>
      <c r="CE59" s="307">
        <f t="shared" si="8"/>
        <v>0</v>
      </c>
      <c r="CF59" s="1232"/>
      <c r="CG59" s="1663"/>
      <c r="CH59" s="1489">
        <f>CG59*$CK$1</f>
        <v>0</v>
      </c>
      <c r="CI59" s="1490"/>
      <c r="CJ59" s="1242"/>
    </row>
    <row r="60" spans="1:88" ht="15" customHeight="1" thickTop="1" thickBot="1">
      <c r="B60" s="301">
        <v>0</v>
      </c>
      <c r="C60" s="301"/>
      <c r="D60" s="332">
        <v>30</v>
      </c>
      <c r="E60" s="333" t="e">
        <f>SUM(#REF!-(B60+D60))</f>
        <v>#REF!</v>
      </c>
      <c r="F60" s="1454" t="s">
        <v>19</v>
      </c>
      <c r="G60" s="1156"/>
      <c r="H60" s="1195"/>
      <c r="I60" s="509"/>
      <c r="J60" s="502"/>
      <c r="K60" s="502"/>
      <c r="L60" s="502"/>
      <c r="M60" s="510"/>
      <c r="N60" s="509"/>
      <c r="O60" s="505"/>
      <c r="P60" s="501"/>
      <c r="Q60" s="502"/>
      <c r="R60" s="502"/>
      <c r="S60" s="503"/>
      <c r="T60" s="504"/>
      <c r="U60" s="501"/>
      <c r="V60" s="502"/>
      <c r="W60" s="505"/>
      <c r="X60" s="506"/>
      <c r="Y60" s="507"/>
      <c r="Z60" s="501"/>
      <c r="AA60" s="502"/>
      <c r="AB60" s="502"/>
      <c r="AC60" s="502"/>
      <c r="AD60" s="503"/>
      <c r="AE60" s="508"/>
      <c r="AF60" s="502"/>
      <c r="AG60" s="502"/>
      <c r="AH60" s="505"/>
      <c r="AI60" s="509"/>
      <c r="AJ60" s="502"/>
      <c r="AK60" s="502"/>
      <c r="AL60" s="503"/>
      <c r="AM60" s="558"/>
      <c r="AN60" s="561"/>
      <c r="AO60" s="555"/>
      <c r="AP60" s="558"/>
      <c r="AQ60" s="501"/>
      <c r="AR60" s="502"/>
      <c r="AS60" s="503"/>
      <c r="AT60" s="505"/>
      <c r="AU60" s="501"/>
      <c r="AV60" s="502"/>
      <c r="AW60" s="503"/>
      <c r="AX60" s="505"/>
      <c r="AY60" s="501"/>
      <c r="AZ60" s="502"/>
      <c r="BA60" s="503"/>
      <c r="BB60" s="503"/>
      <c r="BC60" s="510"/>
      <c r="BD60" s="508"/>
      <c r="BE60" s="502"/>
      <c r="BF60" s="503"/>
      <c r="BG60" s="503"/>
      <c r="BH60" s="503"/>
      <c r="BI60" s="829"/>
      <c r="BJ60" s="830"/>
      <c r="BK60" s="830"/>
      <c r="BL60" s="830"/>
      <c r="BM60" s="831"/>
      <c r="BN60" s="829"/>
      <c r="BO60" s="830"/>
      <c r="BP60" s="832"/>
      <c r="BQ60" s="831"/>
      <c r="BR60" s="829"/>
      <c r="BS60" s="830"/>
      <c r="BT60" s="830"/>
      <c r="BU60" s="830"/>
      <c r="BV60" s="830"/>
      <c r="BW60" s="832"/>
      <c r="BX60" s="829"/>
      <c r="BY60" s="830"/>
      <c r="BZ60" s="830"/>
      <c r="CA60" s="832"/>
      <c r="CB60" s="831"/>
      <c r="CC60" s="1575"/>
      <c r="CD60" s="1575"/>
      <c r="CE60" s="307">
        <f t="shared" si="8"/>
        <v>0</v>
      </c>
      <c r="CF60" s="1219"/>
      <c r="CG60" s="1660">
        <v>66.5</v>
      </c>
      <c r="CH60" s="1489">
        <f>CG60*$CK$1</f>
        <v>0</v>
      </c>
      <c r="CI60" s="1490" t="e">
        <f>CH60-(CE60+CE61+#REF!)</f>
        <v>#REF!</v>
      </c>
      <c r="CJ60" s="1239"/>
    </row>
    <row r="61" spans="1:88" s="331" customFormat="1" ht="15" customHeight="1" thickTop="1" thickBot="1">
      <c r="B61" s="334"/>
      <c r="C61" s="335"/>
      <c r="D61" s="336"/>
      <c r="E61" s="337"/>
      <c r="F61" s="1456" t="s">
        <v>132</v>
      </c>
      <c r="G61" s="1163"/>
      <c r="H61" s="1201"/>
      <c r="I61" s="617">
        <f>I60*0.25</f>
        <v>0</v>
      </c>
      <c r="J61" s="613"/>
      <c r="K61" s="614"/>
      <c r="L61" s="615">
        <f>L60*0.25</f>
        <v>0</v>
      </c>
      <c r="M61" s="616"/>
      <c r="N61" s="617"/>
      <c r="O61" s="618"/>
      <c r="P61" s="619">
        <f>P60*0.25</f>
        <v>0</v>
      </c>
      <c r="Q61" s="615">
        <f>Q60*0.25</f>
        <v>0</v>
      </c>
      <c r="R61" s="615"/>
      <c r="S61" s="617">
        <f>S60*0.25</f>
        <v>0</v>
      </c>
      <c r="T61" s="620"/>
      <c r="U61" s="619"/>
      <c r="V61" s="615"/>
      <c r="W61" s="621"/>
      <c r="X61" s="622"/>
      <c r="Y61" s="623"/>
      <c r="Z61" s="612">
        <f>Z60*0.25</f>
        <v>0</v>
      </c>
      <c r="AA61" s="613">
        <f>AA60*0.25</f>
        <v>0</v>
      </c>
      <c r="AB61" s="613"/>
      <c r="AC61" s="613"/>
      <c r="AD61" s="624"/>
      <c r="AE61" s="625"/>
      <c r="AF61" s="605">
        <f>AF60*0.25</f>
        <v>0</v>
      </c>
      <c r="AG61" s="613"/>
      <c r="AH61" s="618"/>
      <c r="AI61" s="617">
        <f>AI60*0.25</f>
        <v>0</v>
      </c>
      <c r="AJ61" s="613"/>
      <c r="AK61" s="624"/>
      <c r="AL61" s="605">
        <f>AL60*0.25</f>
        <v>0</v>
      </c>
      <c r="AM61" s="626">
        <v>0</v>
      </c>
      <c r="AN61" s="627"/>
      <c r="AO61" s="628"/>
      <c r="AP61" s="626"/>
      <c r="AQ61" s="612"/>
      <c r="AR61" s="613"/>
      <c r="AS61" s="624"/>
      <c r="AT61" s="618"/>
      <c r="AU61" s="612"/>
      <c r="AV61" s="613"/>
      <c r="AW61" s="624"/>
      <c r="AX61" s="618"/>
      <c r="AY61" s="629">
        <f>AY60*0.25</f>
        <v>0</v>
      </c>
      <c r="AZ61" s="615">
        <f t="shared" ref="AZ61:BH61" si="11">AZ60*0.25</f>
        <v>0</v>
      </c>
      <c r="BA61" s="615">
        <f t="shared" si="11"/>
        <v>0</v>
      </c>
      <c r="BB61" s="615">
        <f t="shared" si="11"/>
        <v>0</v>
      </c>
      <c r="BC61" s="630">
        <f t="shared" si="11"/>
        <v>0</v>
      </c>
      <c r="BD61" s="631">
        <f t="shared" si="11"/>
        <v>0</v>
      </c>
      <c r="BE61" s="615">
        <f t="shared" si="11"/>
        <v>0</v>
      </c>
      <c r="BF61" s="615">
        <f t="shared" si="11"/>
        <v>0</v>
      </c>
      <c r="BG61" s="615">
        <f t="shared" si="11"/>
        <v>0</v>
      </c>
      <c r="BH61" s="621">
        <f t="shared" si="11"/>
        <v>0</v>
      </c>
      <c r="BI61" s="837"/>
      <c r="BJ61" s="838"/>
      <c r="BK61" s="838"/>
      <c r="BL61" s="838"/>
      <c r="BM61" s="839"/>
      <c r="BN61" s="837"/>
      <c r="BO61" s="838"/>
      <c r="BP61" s="840"/>
      <c r="BQ61" s="839"/>
      <c r="BR61" s="837"/>
      <c r="BS61" s="838"/>
      <c r="BT61" s="838"/>
      <c r="BU61" s="838"/>
      <c r="BV61" s="838"/>
      <c r="BW61" s="840"/>
      <c r="BX61" s="841"/>
      <c r="BY61" s="842"/>
      <c r="BZ61" s="842"/>
      <c r="CA61" s="843"/>
      <c r="CB61" s="839"/>
      <c r="CC61" s="1577"/>
      <c r="CD61" s="1577"/>
      <c r="CE61" s="307">
        <f t="shared" si="8"/>
        <v>0</v>
      </c>
      <c r="CF61" s="1233">
        <v>0</v>
      </c>
      <c r="CG61" s="1663"/>
      <c r="CH61" s="1489">
        <f>CG61*$CK$1</f>
        <v>0</v>
      </c>
      <c r="CI61" s="1490"/>
      <c r="CJ61" s="1240" t="e">
        <f>SUM(CI58:CI61)</f>
        <v>#REF!</v>
      </c>
    </row>
    <row r="62" spans="1:88" ht="22.5" customHeight="1" thickBot="1">
      <c r="B62" s="632"/>
      <c r="C62" s="633"/>
      <c r="D62" s="634"/>
      <c r="E62" s="635"/>
      <c r="F62" s="1457"/>
      <c r="G62" s="1164"/>
      <c r="H62" s="1202"/>
      <c r="I62" s="1180"/>
      <c r="J62" s="636"/>
      <c r="K62" s="636"/>
      <c r="L62" s="636"/>
      <c r="M62" s="637"/>
      <c r="N62" s="637"/>
      <c r="O62" s="638"/>
      <c r="P62" s="639"/>
      <c r="Q62" s="640"/>
      <c r="R62" s="640"/>
      <c r="S62" s="641"/>
      <c r="T62" s="641"/>
      <c r="U62" s="639"/>
      <c r="V62" s="640"/>
      <c r="W62" s="642"/>
      <c r="X62" s="643"/>
      <c r="Y62" s="638"/>
      <c r="Z62" s="643"/>
      <c r="AA62" s="637"/>
      <c r="AB62" s="637"/>
      <c r="AC62" s="637"/>
      <c r="AD62" s="644"/>
      <c r="AE62" s="645"/>
      <c r="AF62" s="637"/>
      <c r="AG62" s="637"/>
      <c r="AH62" s="638"/>
      <c r="AI62" s="646"/>
      <c r="AJ62" s="637"/>
      <c r="AK62" s="637"/>
      <c r="AL62" s="647"/>
      <c r="AM62" s="638"/>
      <c r="AN62" s="643"/>
      <c r="AO62" s="637"/>
      <c r="AP62" s="638"/>
      <c r="AQ62" s="643"/>
      <c r="AR62" s="637"/>
      <c r="AS62" s="644"/>
      <c r="AT62" s="638"/>
      <c r="AU62" s="643"/>
      <c r="AV62" s="637"/>
      <c r="AW62" s="644"/>
      <c r="AX62" s="638"/>
      <c r="AY62" s="643"/>
      <c r="AZ62" s="637"/>
      <c r="BA62" s="637"/>
      <c r="BB62" s="637"/>
      <c r="BC62" s="637"/>
      <c r="BD62" s="637"/>
      <c r="BE62" s="637"/>
      <c r="BF62" s="637"/>
      <c r="BG62" s="637"/>
      <c r="BH62" s="644"/>
      <c r="BI62" s="643"/>
      <c r="BJ62" s="637"/>
      <c r="BK62" s="637"/>
      <c r="BL62" s="637"/>
      <c r="BM62" s="638"/>
      <c r="BN62" s="643"/>
      <c r="BO62" s="637"/>
      <c r="BP62" s="644"/>
      <c r="BQ62" s="638"/>
      <c r="BR62" s="643"/>
      <c r="BS62" s="644"/>
      <c r="BT62" s="644"/>
      <c r="BU62" s="644"/>
      <c r="BV62" s="644"/>
      <c r="BW62" s="644"/>
      <c r="BX62" s="1074"/>
      <c r="BY62" s="647"/>
      <c r="BZ62" s="647"/>
      <c r="CA62" s="647"/>
      <c r="CB62" s="1075"/>
      <c r="CC62" s="1578"/>
      <c r="CD62" s="1578"/>
      <c r="CE62" s="648">
        <f>SUM(CE5:CE61)</f>
        <v>0</v>
      </c>
      <c r="CF62" s="1234"/>
      <c r="CG62" s="1664">
        <f>SUM(CG5:CG61)</f>
        <v>2096.0000000000009</v>
      </c>
      <c r="CH62" s="1493"/>
      <c r="CI62" s="1243" t="e">
        <f>SUM(CI5:CI61)</f>
        <v>#REF!</v>
      </c>
      <c r="CJ62" s="1243" t="e">
        <f>SUM(CJ5:CJ61)</f>
        <v>#REF!</v>
      </c>
    </row>
    <row r="63" spans="1:88" s="304" customFormat="1" ht="27" customHeight="1" thickTop="1" thickBot="1">
      <c r="B63" s="649">
        <f>SUM(B5:B62)</f>
        <v>0</v>
      </c>
      <c r="C63" s="649">
        <f>SUM(C5:C62)</f>
        <v>0</v>
      </c>
      <c r="D63" s="650">
        <f>SUM(D5:D62)</f>
        <v>1071</v>
      </c>
      <c r="E63" s="651" t="e">
        <f>SUM(D63-#REF!)</f>
        <v>#REF!</v>
      </c>
      <c r="F63" s="1458" t="s">
        <v>306</v>
      </c>
      <c r="G63" s="1165">
        <f>SUM(G5:G61)</f>
        <v>0</v>
      </c>
      <c r="H63" s="1203">
        <f t="shared" ref="H63:AI63" si="12">SUM(H5:H61)</f>
        <v>0</v>
      </c>
      <c r="I63" s="659">
        <f t="shared" si="12"/>
        <v>0</v>
      </c>
      <c r="J63" s="653">
        <f t="shared" si="12"/>
        <v>0</v>
      </c>
      <c r="K63" s="653">
        <f t="shared" si="12"/>
        <v>0</v>
      </c>
      <c r="L63" s="653">
        <f t="shared" si="12"/>
        <v>0</v>
      </c>
      <c r="M63" s="653">
        <f t="shared" si="12"/>
        <v>0</v>
      </c>
      <c r="N63" s="653">
        <f t="shared" si="12"/>
        <v>0</v>
      </c>
      <c r="O63" s="654">
        <f t="shared" si="12"/>
        <v>0</v>
      </c>
      <c r="P63" s="652">
        <f t="shared" si="12"/>
        <v>0</v>
      </c>
      <c r="Q63" s="653">
        <f t="shared" si="12"/>
        <v>0</v>
      </c>
      <c r="R63" s="653">
        <f t="shared" si="12"/>
        <v>0</v>
      </c>
      <c r="S63" s="655">
        <f t="shared" si="12"/>
        <v>0</v>
      </c>
      <c r="T63" s="654">
        <f t="shared" si="12"/>
        <v>0</v>
      </c>
      <c r="U63" s="652">
        <f t="shared" si="12"/>
        <v>0</v>
      </c>
      <c r="V63" s="653">
        <f t="shared" si="12"/>
        <v>0</v>
      </c>
      <c r="W63" s="654">
        <f t="shared" si="12"/>
        <v>0</v>
      </c>
      <c r="X63" s="652">
        <f t="shared" si="12"/>
        <v>0</v>
      </c>
      <c r="Y63" s="654">
        <f t="shared" si="12"/>
        <v>0</v>
      </c>
      <c r="Z63" s="656">
        <f t="shared" si="12"/>
        <v>0</v>
      </c>
      <c r="AA63" s="657">
        <f t="shared" si="12"/>
        <v>0</v>
      </c>
      <c r="AB63" s="657">
        <f t="shared" si="12"/>
        <v>0</v>
      </c>
      <c r="AC63" s="657">
        <f t="shared" si="12"/>
        <v>0</v>
      </c>
      <c r="AD63" s="655">
        <f t="shared" si="12"/>
        <v>0</v>
      </c>
      <c r="AE63" s="658">
        <f t="shared" si="12"/>
        <v>0</v>
      </c>
      <c r="AF63" s="653">
        <f t="shared" si="12"/>
        <v>0</v>
      </c>
      <c r="AG63" s="653">
        <f t="shared" si="12"/>
        <v>0</v>
      </c>
      <c r="AH63" s="654">
        <f t="shared" si="12"/>
        <v>0</v>
      </c>
      <c r="AI63" s="659">
        <f t="shared" si="12"/>
        <v>0</v>
      </c>
      <c r="AJ63" s="653">
        <f t="shared" ref="AJ63:CD63" si="13">SUM(AJ5:AJ61)</f>
        <v>0</v>
      </c>
      <c r="AK63" s="653">
        <f t="shared" si="13"/>
        <v>0</v>
      </c>
      <c r="AL63" s="653">
        <f t="shared" si="13"/>
        <v>0</v>
      </c>
      <c r="AM63" s="654">
        <f t="shared" si="13"/>
        <v>0</v>
      </c>
      <c r="AN63" s="653">
        <f t="shared" si="13"/>
        <v>0</v>
      </c>
      <c r="AO63" s="653">
        <f t="shared" si="13"/>
        <v>0</v>
      </c>
      <c r="AP63" s="654">
        <f t="shared" si="13"/>
        <v>0</v>
      </c>
      <c r="AQ63" s="652">
        <f t="shared" si="13"/>
        <v>0</v>
      </c>
      <c r="AR63" s="653">
        <f t="shared" si="13"/>
        <v>0</v>
      </c>
      <c r="AS63" s="653">
        <f t="shared" si="13"/>
        <v>0</v>
      </c>
      <c r="AT63" s="654">
        <f t="shared" si="13"/>
        <v>0</v>
      </c>
      <c r="AU63" s="652">
        <f t="shared" si="13"/>
        <v>0</v>
      </c>
      <c r="AV63" s="653">
        <f t="shared" si="13"/>
        <v>0</v>
      </c>
      <c r="AW63" s="653">
        <f t="shared" si="13"/>
        <v>0</v>
      </c>
      <c r="AX63" s="654">
        <f t="shared" si="13"/>
        <v>0</v>
      </c>
      <c r="AY63" s="652">
        <f t="shared" si="13"/>
        <v>0</v>
      </c>
      <c r="AZ63" s="653">
        <f t="shared" si="13"/>
        <v>0</v>
      </c>
      <c r="BA63" s="653">
        <f t="shared" si="13"/>
        <v>0</v>
      </c>
      <c r="BB63" s="653">
        <f t="shared" si="13"/>
        <v>0</v>
      </c>
      <c r="BC63" s="660">
        <f t="shared" si="13"/>
        <v>0</v>
      </c>
      <c r="BD63" s="659">
        <f t="shared" si="13"/>
        <v>0</v>
      </c>
      <c r="BE63" s="653">
        <f t="shared" si="13"/>
        <v>0</v>
      </c>
      <c r="BF63" s="653">
        <f t="shared" si="13"/>
        <v>0</v>
      </c>
      <c r="BG63" s="653">
        <f t="shared" si="13"/>
        <v>0</v>
      </c>
      <c r="BH63" s="655">
        <f t="shared" si="13"/>
        <v>0</v>
      </c>
      <c r="BI63" s="652">
        <f t="shared" si="13"/>
        <v>0</v>
      </c>
      <c r="BJ63" s="659">
        <f t="shared" si="13"/>
        <v>0</v>
      </c>
      <c r="BK63" s="659">
        <f t="shared" si="13"/>
        <v>0</v>
      </c>
      <c r="BL63" s="659">
        <f t="shared" si="13"/>
        <v>0</v>
      </c>
      <c r="BM63" s="654">
        <f t="shared" si="13"/>
        <v>0</v>
      </c>
      <c r="BN63" s="1071">
        <f t="shared" si="13"/>
        <v>0</v>
      </c>
      <c r="BO63" s="1072">
        <f t="shared" si="13"/>
        <v>0</v>
      </c>
      <c r="BP63" s="1072">
        <f t="shared" si="13"/>
        <v>0</v>
      </c>
      <c r="BQ63" s="1073">
        <f t="shared" si="13"/>
        <v>0</v>
      </c>
      <c r="BR63" s="1071">
        <f t="shared" si="13"/>
        <v>0</v>
      </c>
      <c r="BS63" s="1072">
        <f t="shared" si="13"/>
        <v>0</v>
      </c>
      <c r="BT63" s="1072">
        <f t="shared" si="13"/>
        <v>0</v>
      </c>
      <c r="BU63" s="1072">
        <f t="shared" si="13"/>
        <v>0</v>
      </c>
      <c r="BV63" s="1072">
        <f t="shared" si="13"/>
        <v>0</v>
      </c>
      <c r="BW63" s="1073">
        <f t="shared" si="13"/>
        <v>0</v>
      </c>
      <c r="BX63" s="1071">
        <f t="shared" si="13"/>
        <v>0</v>
      </c>
      <c r="BY63" s="1072">
        <f t="shared" si="13"/>
        <v>0</v>
      </c>
      <c r="BZ63" s="1072">
        <f t="shared" si="13"/>
        <v>0</v>
      </c>
      <c r="CA63" s="1072">
        <f t="shared" si="13"/>
        <v>0</v>
      </c>
      <c r="CB63" s="1073">
        <f t="shared" si="13"/>
        <v>0</v>
      </c>
      <c r="CC63" s="1073">
        <f t="shared" si="13"/>
        <v>0</v>
      </c>
      <c r="CD63" s="1073">
        <f t="shared" si="13"/>
        <v>0</v>
      </c>
      <c r="CE63" s="339">
        <f>SUM(H63:CD63)</f>
        <v>0</v>
      </c>
      <c r="CF63" s="1235">
        <f>SUM(CE63:CE63)</f>
        <v>0</v>
      </c>
      <c r="CG63" s="1665"/>
      <c r="CH63" s="1494"/>
      <c r="CI63" s="1495"/>
      <c r="CJ63" s="1244"/>
    </row>
    <row r="64" spans="1:88" s="304" customFormat="1" ht="9" customHeight="1" thickTop="1" thickBot="1">
      <c r="A64" s="661"/>
      <c r="B64" s="662"/>
      <c r="C64" s="662"/>
      <c r="D64" s="662"/>
      <c r="E64" s="663"/>
      <c r="F64" s="664"/>
      <c r="G64" s="857"/>
      <c r="H64" s="1204"/>
      <c r="I64" s="665"/>
      <c r="J64" s="665"/>
      <c r="K64" s="665"/>
      <c r="L64" s="665"/>
      <c r="M64" s="665"/>
      <c r="N64" s="665"/>
      <c r="O64" s="665"/>
      <c r="P64" s="665"/>
      <c r="Q64" s="665"/>
      <c r="R64" s="665"/>
      <c r="S64" s="665"/>
      <c r="T64" s="665"/>
      <c r="U64" s="665"/>
      <c r="V64" s="665"/>
      <c r="W64" s="665"/>
      <c r="X64" s="665"/>
      <c r="Y64" s="665"/>
      <c r="Z64" s="666"/>
      <c r="AA64" s="666"/>
      <c r="AB64" s="666"/>
      <c r="AC64" s="666"/>
      <c r="AD64" s="665"/>
      <c r="AE64" s="665"/>
      <c r="AF64" s="665"/>
      <c r="AG64" s="665"/>
      <c r="AH64" s="665"/>
      <c r="AI64" s="665"/>
      <c r="AJ64" s="665"/>
      <c r="AK64" s="665"/>
      <c r="AL64" s="665"/>
      <c r="AM64" s="665"/>
      <c r="AN64" s="665"/>
      <c r="AO64" s="665"/>
      <c r="AP64" s="665"/>
      <c r="AQ64" s="665"/>
      <c r="AR64" s="665"/>
      <c r="AS64" s="665"/>
      <c r="AT64" s="665"/>
      <c r="AU64" s="665"/>
      <c r="AV64" s="665"/>
      <c r="AW64" s="665"/>
      <c r="AX64" s="665"/>
      <c r="AY64" s="665"/>
      <c r="AZ64" s="665"/>
      <c r="BA64" s="665"/>
      <c r="BB64" s="665"/>
      <c r="BC64" s="665"/>
      <c r="BD64" s="665"/>
      <c r="BE64" s="665"/>
      <c r="BF64" s="665"/>
      <c r="BG64" s="665"/>
      <c r="BH64" s="665"/>
      <c r="BI64" s="665"/>
      <c r="BJ64" s="665"/>
      <c r="BK64" s="665"/>
      <c r="BL64" s="665"/>
      <c r="BM64" s="665"/>
      <c r="BN64" s="665"/>
      <c r="BO64" s="665"/>
      <c r="BP64" s="665"/>
      <c r="BQ64" s="665"/>
      <c r="BR64" s="665"/>
      <c r="BS64" s="665"/>
      <c r="BT64" s="665"/>
      <c r="BU64" s="665"/>
      <c r="BV64" s="665"/>
      <c r="BW64" s="665"/>
      <c r="BX64" s="665"/>
      <c r="BY64" s="665"/>
      <c r="BZ64" s="665"/>
      <c r="CA64" s="665"/>
      <c r="CB64" s="665"/>
      <c r="CC64" s="1585"/>
      <c r="CD64" s="665"/>
      <c r="CE64" s="341"/>
      <c r="CF64" s="667"/>
      <c r="CG64" s="1666"/>
      <c r="CH64" s="1496"/>
      <c r="CI64" s="1497"/>
      <c r="CJ64" s="668"/>
    </row>
    <row r="65" spans="1:94" s="348" customFormat="1" ht="24.75" customHeight="1" thickTop="1" thickBot="1">
      <c r="A65" s="669"/>
      <c r="B65" s="670"/>
      <c r="C65" s="671"/>
      <c r="D65" s="671"/>
      <c r="E65" s="1415"/>
      <c r="F65" s="1419" t="s">
        <v>108</v>
      </c>
      <c r="G65" s="1166"/>
      <c r="H65" s="1205"/>
      <c r="I65" s="1181"/>
      <c r="J65" s="673"/>
      <c r="K65" s="674"/>
      <c r="L65" s="674"/>
      <c r="M65" s="675"/>
      <c r="N65" s="1775"/>
      <c r="O65" s="1776"/>
      <c r="P65" s="672"/>
      <c r="Q65" s="673"/>
      <c r="R65" s="674"/>
      <c r="S65" s="674"/>
      <c r="T65" s="674"/>
      <c r="U65" s="672"/>
      <c r="V65" s="673"/>
      <c r="W65" s="676"/>
      <c r="X65" s="677"/>
      <c r="Y65" s="678"/>
      <c r="Z65" s="677"/>
      <c r="AA65" s="679"/>
      <c r="AB65" s="674"/>
      <c r="AC65" s="674"/>
      <c r="AD65" s="674"/>
      <c r="AE65" s="674"/>
      <c r="AF65" s="674"/>
      <c r="AG65" s="674"/>
      <c r="AH65" s="676"/>
      <c r="AI65" s="680"/>
      <c r="AJ65" s="673"/>
      <c r="AK65" s="674"/>
      <c r="AL65" s="674"/>
      <c r="AM65" s="674"/>
      <c r="AN65" s="677"/>
      <c r="AO65" s="673"/>
      <c r="AP65" s="676"/>
      <c r="AQ65" s="677"/>
      <c r="AR65" s="673"/>
      <c r="AS65" s="674"/>
      <c r="AT65" s="676"/>
      <c r="AU65" s="677"/>
      <c r="AV65" s="673"/>
      <c r="AW65" s="674"/>
      <c r="AX65" s="676"/>
      <c r="AY65" s="677"/>
      <c r="AZ65" s="679"/>
      <c r="BA65" s="674"/>
      <c r="BB65" s="674"/>
      <c r="BC65" s="681"/>
      <c r="BD65" s="682"/>
      <c r="BE65" s="679"/>
      <c r="BF65" s="674"/>
      <c r="BG65" s="674"/>
      <c r="BH65" s="674"/>
      <c r="BI65" s="677">
        <v>21</v>
      </c>
      <c r="BJ65" s="673"/>
      <c r="BK65" s="674"/>
      <c r="BL65" s="674"/>
      <c r="BM65" s="674"/>
      <c r="BN65" s="677"/>
      <c r="BO65" s="673"/>
      <c r="BP65" s="674"/>
      <c r="BQ65" s="676"/>
      <c r="BR65" s="677"/>
      <c r="BS65" s="679"/>
      <c r="BT65" s="674"/>
      <c r="BU65" s="674"/>
      <c r="BV65" s="674"/>
      <c r="BW65" s="674"/>
      <c r="BX65" s="677"/>
      <c r="BY65" s="673"/>
      <c r="BZ65" s="674"/>
      <c r="CA65" s="674"/>
      <c r="CB65" s="674"/>
      <c r="CC65" s="497"/>
      <c r="CD65" s="497"/>
      <c r="CE65" s="307">
        <f>SUM(H65:CD65)</f>
        <v>21</v>
      </c>
      <c r="CF65" s="914"/>
      <c r="CG65" s="1498">
        <v>21</v>
      </c>
      <c r="CH65" s="1499"/>
      <c r="CI65" s="1500"/>
      <c r="CJ65" s="683"/>
    </row>
    <row r="66" spans="1:94" s="348" customFormat="1" ht="14.25" thickTop="1" thickBot="1">
      <c r="A66" s="684"/>
      <c r="B66" s="685"/>
      <c r="C66" s="686"/>
      <c r="D66" s="686"/>
      <c r="E66" s="1416"/>
      <c r="F66" s="1420" t="s">
        <v>362</v>
      </c>
      <c r="G66" s="1161"/>
      <c r="H66" s="1199"/>
      <c r="I66" s="1182"/>
      <c r="J66" s="687"/>
      <c r="K66" s="688"/>
      <c r="L66" s="688"/>
      <c r="M66" s="688"/>
      <c r="N66" s="688"/>
      <c r="O66" s="689"/>
      <c r="P66" s="690"/>
      <c r="Q66" s="687"/>
      <c r="R66" s="688"/>
      <c r="S66" s="688"/>
      <c r="T66" s="688"/>
      <c r="U66" s="690"/>
      <c r="V66" s="687"/>
      <c r="W66" s="689"/>
      <c r="X66" s="691"/>
      <c r="Y66" s="692"/>
      <c r="Z66" s="691"/>
      <c r="AA66" s="693"/>
      <c r="AB66" s="688"/>
      <c r="AC66" s="694"/>
      <c r="AD66" s="688"/>
      <c r="AE66" s="688"/>
      <c r="AF66" s="688"/>
      <c r="AG66" s="688"/>
      <c r="AH66" s="689"/>
      <c r="AI66" s="695"/>
      <c r="AJ66" s="687"/>
      <c r="AK66" s="688"/>
      <c r="AL66" s="688"/>
      <c r="AM66" s="688"/>
      <c r="AN66" s="691"/>
      <c r="AO66" s="687"/>
      <c r="AP66" s="689"/>
      <c r="AQ66" s="691"/>
      <c r="AR66" s="687"/>
      <c r="AS66" s="688"/>
      <c r="AT66" s="689"/>
      <c r="AU66" s="691"/>
      <c r="AV66" s="687"/>
      <c r="AW66" s="688"/>
      <c r="AX66" s="689"/>
      <c r="AY66" s="691"/>
      <c r="AZ66" s="693"/>
      <c r="BA66" s="688"/>
      <c r="BB66" s="688"/>
      <c r="BC66" s="696"/>
      <c r="BD66" s="697"/>
      <c r="BE66" s="693"/>
      <c r="BF66" s="688"/>
      <c r="BG66" s="688"/>
      <c r="BH66" s="688"/>
      <c r="BI66" s="698"/>
      <c r="BJ66" s="687"/>
      <c r="BK66" s="688"/>
      <c r="BL66" s="688"/>
      <c r="BM66" s="688"/>
      <c r="BN66" s="691"/>
      <c r="BO66" s="687"/>
      <c r="BP66" s="688"/>
      <c r="BQ66" s="689"/>
      <c r="BR66" s="699"/>
      <c r="BS66" s="693"/>
      <c r="BT66" s="688"/>
      <c r="BU66" s="688"/>
      <c r="BV66" s="688"/>
      <c r="BW66" s="688"/>
      <c r="BX66" s="691"/>
      <c r="BY66" s="687"/>
      <c r="BZ66" s="688"/>
      <c r="CA66" s="688"/>
      <c r="CB66" s="688"/>
      <c r="CC66" s="497">
        <v>12</v>
      </c>
      <c r="CD66" s="497">
        <v>6</v>
      </c>
      <c r="CE66" s="307">
        <f>SUM(H66:CD66)</f>
        <v>18</v>
      </c>
      <c r="CF66" s="915"/>
      <c r="CG66" s="1671">
        <f>12+15</f>
        <v>27</v>
      </c>
      <c r="CH66" s="1501"/>
      <c r="CI66" s="1502"/>
      <c r="CJ66" s="683"/>
      <c r="CL66" s="926"/>
    </row>
    <row r="67" spans="1:94" s="716" customFormat="1" ht="13.5" thickTop="1">
      <c r="A67" s="700"/>
      <c r="B67" s="701"/>
      <c r="C67" s="702"/>
      <c r="D67" s="702"/>
      <c r="E67" s="1417"/>
      <c r="F67" s="1421" t="s">
        <v>135</v>
      </c>
      <c r="G67" s="1167"/>
      <c r="H67" s="1206"/>
      <c r="I67" s="1183"/>
      <c r="J67" s="704"/>
      <c r="K67" s="705"/>
      <c r="L67" s="705"/>
      <c r="M67" s="705"/>
      <c r="N67" s="705"/>
      <c r="O67" s="706"/>
      <c r="P67" s="703"/>
      <c r="Q67" s="704"/>
      <c r="R67" s="705"/>
      <c r="S67" s="705"/>
      <c r="T67" s="705"/>
      <c r="U67" s="703"/>
      <c r="V67" s="704"/>
      <c r="W67" s="706"/>
      <c r="X67" s="707"/>
      <c r="Y67" s="708"/>
      <c r="Z67" s="707"/>
      <c r="AA67" s="709"/>
      <c r="AB67" s="705"/>
      <c r="AC67" s="710"/>
      <c r="AD67" s="705"/>
      <c r="AE67" s="705"/>
      <c r="AF67" s="705"/>
      <c r="AG67" s="705"/>
      <c r="AH67" s="706"/>
      <c r="AI67" s="711"/>
      <c r="AJ67" s="704"/>
      <c r="AK67" s="705"/>
      <c r="AL67" s="705"/>
      <c r="AM67" s="705"/>
      <c r="AN67" s="707"/>
      <c r="AO67" s="704"/>
      <c r="AP67" s="706"/>
      <c r="AQ67" s="707"/>
      <c r="AR67" s="704"/>
      <c r="AS67" s="705"/>
      <c r="AT67" s="706"/>
      <c r="AU67" s="707"/>
      <c r="AV67" s="704"/>
      <c r="AW67" s="705"/>
      <c r="AX67" s="706"/>
      <c r="AY67" s="707"/>
      <c r="AZ67" s="709"/>
      <c r="BA67" s="705"/>
      <c r="BB67" s="705"/>
      <c r="BC67" s="712"/>
      <c r="BD67" s="713"/>
      <c r="BE67" s="709"/>
      <c r="BF67" s="705"/>
      <c r="BG67" s="705"/>
      <c r="BH67" s="705"/>
      <c r="BI67" s="707"/>
      <c r="BJ67" s="704"/>
      <c r="BK67" s="705"/>
      <c r="BL67" s="705"/>
      <c r="BM67" s="705"/>
      <c r="BN67" s="707"/>
      <c r="BO67" s="704"/>
      <c r="BP67" s="705"/>
      <c r="BQ67" s="706"/>
      <c r="BR67" s="714"/>
      <c r="BS67" s="709"/>
      <c r="BT67" s="705"/>
      <c r="BU67" s="705"/>
      <c r="BV67" s="705"/>
      <c r="BW67" s="705"/>
      <c r="BX67" s="707"/>
      <c r="BY67" s="704"/>
      <c r="BZ67" s="705"/>
      <c r="CA67" s="705"/>
      <c r="CB67" s="705"/>
      <c r="CC67" s="1586"/>
      <c r="CD67" s="1586"/>
      <c r="CE67" s="1787">
        <f>CE62+CE65+CE66</f>
        <v>39</v>
      </c>
      <c r="CF67" s="916"/>
      <c r="CG67" s="1667"/>
      <c r="CH67" s="1503"/>
      <c r="CI67" s="1502"/>
      <c r="CJ67" s="715"/>
    </row>
    <row r="68" spans="1:94" s="724" customFormat="1" ht="13.5" thickBot="1">
      <c r="A68" s="717"/>
      <c r="B68" s="701"/>
      <c r="C68" s="702"/>
      <c r="D68" s="702"/>
      <c r="E68" s="1418"/>
      <c r="F68" s="1422" t="s">
        <v>358</v>
      </c>
      <c r="G68" s="1168"/>
      <c r="H68" s="1207"/>
      <c r="I68" s="1184"/>
      <c r="J68" s="704"/>
      <c r="K68" s="705"/>
      <c r="L68" s="705"/>
      <c r="M68" s="705"/>
      <c r="N68" s="705"/>
      <c r="O68" s="706"/>
      <c r="P68" s="718"/>
      <c r="Q68" s="704"/>
      <c r="R68" s="705"/>
      <c r="S68" s="705"/>
      <c r="T68" s="705"/>
      <c r="U68" s="718"/>
      <c r="V68" s="704"/>
      <c r="W68" s="706"/>
      <c r="X68" s="719"/>
      <c r="Y68" s="708"/>
      <c r="Z68" s="719"/>
      <c r="AA68" s="709"/>
      <c r="AB68" s="705"/>
      <c r="AC68" s="705"/>
      <c r="AD68" s="705"/>
      <c r="AE68" s="705"/>
      <c r="AF68" s="705"/>
      <c r="AG68" s="705"/>
      <c r="AH68" s="706"/>
      <c r="AI68" s="720"/>
      <c r="AJ68" s="704"/>
      <c r="AK68" s="705"/>
      <c r="AL68" s="705"/>
      <c r="AM68" s="705"/>
      <c r="AN68" s="719"/>
      <c r="AO68" s="704"/>
      <c r="AP68" s="706"/>
      <c r="AQ68" s="719"/>
      <c r="AR68" s="704"/>
      <c r="AS68" s="705"/>
      <c r="AT68" s="706"/>
      <c r="AU68" s="719"/>
      <c r="AV68" s="704"/>
      <c r="AW68" s="705"/>
      <c r="AX68" s="706"/>
      <c r="AY68" s="719"/>
      <c r="AZ68" s="709"/>
      <c r="BA68" s="705"/>
      <c r="BB68" s="705"/>
      <c r="BC68" s="712"/>
      <c r="BD68" s="721"/>
      <c r="BE68" s="709"/>
      <c r="BF68" s="705"/>
      <c r="BG68" s="705"/>
      <c r="BH68" s="705"/>
      <c r="BI68" s="719"/>
      <c r="BJ68" s="704"/>
      <c r="BK68" s="705"/>
      <c r="BL68" s="705"/>
      <c r="BM68" s="705"/>
      <c r="BN68" s="719"/>
      <c r="BO68" s="704"/>
      <c r="BP68" s="705"/>
      <c r="BQ68" s="706"/>
      <c r="BR68" s="719"/>
      <c r="BS68" s="709"/>
      <c r="BT68" s="705"/>
      <c r="BU68" s="705"/>
      <c r="BV68" s="705"/>
      <c r="BW68" s="705"/>
      <c r="BX68" s="719"/>
      <c r="BY68" s="704"/>
      <c r="BZ68" s="705"/>
      <c r="CA68" s="705"/>
      <c r="CB68" s="705"/>
      <c r="CC68" s="1586"/>
      <c r="CD68" s="1586"/>
      <c r="CE68" s="1788"/>
      <c r="CF68" s="722"/>
      <c r="CG68" s="1668"/>
      <c r="CH68" s="1706"/>
      <c r="CI68" s="1504"/>
      <c r="CJ68" s="723"/>
    </row>
    <row r="69" spans="1:94" s="735" customFormat="1" ht="38.25" customHeight="1" thickTop="1" thickBot="1">
      <c r="A69" s="725"/>
      <c r="B69" s="726"/>
      <c r="C69" s="726"/>
      <c r="D69" s="726"/>
      <c r="E69" s="726"/>
      <c r="F69" s="1423" t="s">
        <v>307</v>
      </c>
      <c r="G69" s="1169"/>
      <c r="H69" s="900">
        <f>SUM(H63:H66)</f>
        <v>0</v>
      </c>
      <c r="I69" s="898">
        <f>SUM(I63:O63,I65:I66)</f>
        <v>0</v>
      </c>
      <c r="J69" s="727"/>
      <c r="K69" s="728"/>
      <c r="L69" s="728"/>
      <c r="M69" s="729"/>
      <c r="N69" s="729"/>
      <c r="O69" s="730"/>
      <c r="P69" s="899">
        <f>SUM((P63:T63):(P65:P66))</f>
        <v>0</v>
      </c>
      <c r="Q69" s="727"/>
      <c r="R69" s="728"/>
      <c r="S69" s="728"/>
      <c r="T69" s="731"/>
      <c r="U69" s="900">
        <f>SUM((U63:W63):(U65:U66))</f>
        <v>0</v>
      </c>
      <c r="V69" s="727"/>
      <c r="W69" s="732"/>
      <c r="X69" s="901">
        <f>SUM((X63:Y63):(X65:X66))</f>
        <v>0</v>
      </c>
      <c r="Y69" s="727"/>
      <c r="Z69" s="902">
        <f>SUM((Z63:AH63):(Z65:Z66))</f>
        <v>0</v>
      </c>
      <c r="AA69" s="727"/>
      <c r="AB69" s="728"/>
      <c r="AC69" s="733"/>
      <c r="AD69" s="729"/>
      <c r="AE69" s="729"/>
      <c r="AF69" s="729"/>
      <c r="AG69" s="729"/>
      <c r="AH69" s="732"/>
      <c r="AI69" s="900">
        <f>SUM((AI63:AM63):(AI65:AI66))</f>
        <v>0</v>
      </c>
      <c r="AJ69" s="727"/>
      <c r="AK69" s="728"/>
      <c r="AL69" s="728"/>
      <c r="AM69" s="732"/>
      <c r="AN69" s="900">
        <f>SUM((AN63:AP63):(AN65:AN66))</f>
        <v>0</v>
      </c>
      <c r="AO69" s="727"/>
      <c r="AP69" s="732"/>
      <c r="AQ69" s="900">
        <f>SUM((AQ63:AT63):(AQ65:AQ66))</f>
        <v>0</v>
      </c>
      <c r="AR69" s="727"/>
      <c r="AS69" s="728"/>
      <c r="AT69" s="732"/>
      <c r="AU69" s="900">
        <f>SUM((AU63:AX63):(AU65:AU66))</f>
        <v>0</v>
      </c>
      <c r="AV69" s="727"/>
      <c r="AW69" s="728"/>
      <c r="AX69" s="732"/>
      <c r="AY69" s="900">
        <f>SUM((AY63:BC63):(AY65:AY66))</f>
        <v>0</v>
      </c>
      <c r="AZ69" s="727"/>
      <c r="BA69" s="728"/>
      <c r="BB69" s="728"/>
      <c r="BC69" s="732"/>
      <c r="BD69" s="900">
        <f>SUM((BD63:BH63):(BD65:BD66))</f>
        <v>0</v>
      </c>
      <c r="BE69" s="727"/>
      <c r="BF69" s="728"/>
      <c r="BG69" s="728"/>
      <c r="BH69" s="732"/>
      <c r="BI69" s="900">
        <f>SUM((BI63:BM63):(BI65:BI66))</f>
        <v>21</v>
      </c>
      <c r="BJ69" s="727"/>
      <c r="BK69" s="728"/>
      <c r="BL69" s="728"/>
      <c r="BM69" s="732"/>
      <c r="BN69" s="900">
        <f>SUM((BN63:BQ63):(BN65:BN66))</f>
        <v>0</v>
      </c>
      <c r="BO69" s="727"/>
      <c r="BP69" s="728"/>
      <c r="BQ69" s="732"/>
      <c r="BR69" s="900">
        <f>SUM((BR63:BW63):(BR65:BR66))</f>
        <v>0</v>
      </c>
      <c r="BS69" s="727"/>
      <c r="BT69" s="728"/>
      <c r="BU69" s="728"/>
      <c r="BV69" s="728"/>
      <c r="BW69" s="732"/>
      <c r="BX69" s="900">
        <f>SUM((BX63:CB63):(BX65:BX66))</f>
        <v>0</v>
      </c>
      <c r="BY69" s="727"/>
      <c r="BZ69" s="728"/>
      <c r="CA69" s="728"/>
      <c r="CB69" s="732"/>
      <c r="CC69" s="900">
        <f>SUM((CC63:CC63):(CC65:CC66))</f>
        <v>12</v>
      </c>
      <c r="CD69" s="900">
        <f>SUM((CD63:CD63):(CD65:CD66))</f>
        <v>6</v>
      </c>
      <c r="CE69" s="903">
        <f>SUM(H69:CD69)</f>
        <v>39</v>
      </c>
      <c r="CF69" s="1100">
        <f>SUM(CE69:CE69)</f>
        <v>39</v>
      </c>
      <c r="CG69" s="1695">
        <f>CG62+CG65+CG66</f>
        <v>2144.0000000000009</v>
      </c>
      <c r="CH69" s="1707"/>
      <c r="CI69" s="1708"/>
      <c r="CJ69" s="734"/>
    </row>
    <row r="70" spans="1:94" s="771" customFormat="1" ht="14.25" thickTop="1" thickBot="1">
      <c r="A70" s="742"/>
      <c r="B70" s="736"/>
      <c r="C70" s="736"/>
      <c r="D70" s="737"/>
      <c r="E70" s="736"/>
      <c r="F70" s="1424" t="s">
        <v>110</v>
      </c>
      <c r="G70" s="1170"/>
      <c r="H70" s="877">
        <f>'repartition DGH'!H70</f>
        <v>5</v>
      </c>
      <c r="I70" s="1076">
        <f>'repartition DGH'!I70</f>
        <v>12</v>
      </c>
      <c r="J70" s="878"/>
      <c r="K70" s="879"/>
      <c r="L70" s="879"/>
      <c r="M70" s="879"/>
      <c r="N70" s="879"/>
      <c r="O70" s="879"/>
      <c r="P70" s="877">
        <f>'repartition DGH'!J70</f>
        <v>5</v>
      </c>
      <c r="Q70" s="878"/>
      <c r="R70" s="879"/>
      <c r="S70" s="879"/>
      <c r="T70" s="880"/>
      <c r="U70" s="881">
        <f>'repartition DGH'!K70</f>
        <v>0</v>
      </c>
      <c r="V70" s="878"/>
      <c r="W70" s="879"/>
      <c r="X70" s="881">
        <f>'repartition DGH'!L70</f>
        <v>0</v>
      </c>
      <c r="Y70" s="878"/>
      <c r="Z70" s="877">
        <f>'repartition DGH'!M70</f>
        <v>13</v>
      </c>
      <c r="AA70" s="878"/>
      <c r="AB70" s="879"/>
      <c r="AC70" s="882"/>
      <c r="AD70" s="879"/>
      <c r="AE70" s="879"/>
      <c r="AF70" s="879"/>
      <c r="AG70" s="879"/>
      <c r="AH70" s="880"/>
      <c r="AI70" s="877">
        <f>'repartition DGH'!S70</f>
        <v>2</v>
      </c>
      <c r="AJ70" s="878"/>
      <c r="AK70" s="879"/>
      <c r="AL70" s="879"/>
      <c r="AM70" s="880"/>
      <c r="AN70" s="1119">
        <f>'repartition DGH'!N70</f>
        <v>0</v>
      </c>
      <c r="AO70" s="878"/>
      <c r="AP70" s="880"/>
      <c r="AQ70" s="877">
        <f>'repartition DGH'!O70</f>
        <v>8</v>
      </c>
      <c r="AR70" s="878"/>
      <c r="AS70" s="879"/>
      <c r="AT70" s="880"/>
      <c r="AU70" s="1119">
        <f>'repartition DGH'!P70</f>
        <v>7</v>
      </c>
      <c r="AV70" s="878"/>
      <c r="AW70" s="879"/>
      <c r="AX70" s="880"/>
      <c r="AY70" s="877">
        <f>'repartition DGH'!Q70</f>
        <v>6</v>
      </c>
      <c r="AZ70" s="878"/>
      <c r="BA70" s="879"/>
      <c r="BB70" s="879"/>
      <c r="BC70" s="880"/>
      <c r="BD70" s="1119">
        <f>'repartition DGH'!R70</f>
        <v>5</v>
      </c>
      <c r="BE70" s="878"/>
      <c r="BF70" s="879"/>
      <c r="BG70" s="879"/>
      <c r="BH70" s="880"/>
      <c r="BI70" s="881">
        <f>'repartition DGH'!T70</f>
        <v>7</v>
      </c>
      <c r="BJ70" s="878"/>
      <c r="BK70" s="879"/>
      <c r="BL70" s="879" t="s">
        <v>46</v>
      </c>
      <c r="BM70" s="880"/>
      <c r="BN70" s="877">
        <f>'repartition DGH'!V70</f>
        <v>5</v>
      </c>
      <c r="BO70" s="878"/>
      <c r="BP70" s="879"/>
      <c r="BQ70" s="880"/>
      <c r="BR70" s="877">
        <f>'repartition DGH'!W70</f>
        <v>9</v>
      </c>
      <c r="BS70" s="878"/>
      <c r="BT70" s="879"/>
      <c r="BU70" s="879"/>
      <c r="BV70" s="879"/>
      <c r="BW70" s="880"/>
      <c r="BX70" s="877">
        <f>'repartition DGH'!Y70</f>
        <v>8</v>
      </c>
      <c r="BY70" s="878"/>
      <c r="BZ70" s="879"/>
      <c r="CA70" s="879"/>
      <c r="CB70" s="880"/>
      <c r="CC70" s="879"/>
      <c r="CD70" s="879"/>
      <c r="CE70" s="1121">
        <f>SUM(H70:BX70)</f>
        <v>92</v>
      </c>
      <c r="CF70" s="883"/>
      <c r="CG70" s="1696"/>
      <c r="CH70" s="1709"/>
      <c r="CI70" s="1710"/>
      <c r="CJ70" s="743"/>
    </row>
    <row r="71" spans="1:94" s="763" customFormat="1" ht="14.25" thickTop="1" thickBot="1">
      <c r="A71" s="739"/>
      <c r="B71" s="1772" t="s">
        <v>122</v>
      </c>
      <c r="C71" s="1772"/>
      <c r="D71" s="1772"/>
      <c r="E71" s="1772"/>
      <c r="F71" s="1425" t="s">
        <v>100</v>
      </c>
      <c r="G71" s="1171"/>
      <c r="H71" s="754">
        <f>'repartition DGH'!H71</f>
        <v>94</v>
      </c>
      <c r="I71" s="1077">
        <f>'repartition DGH'!I71</f>
        <v>216</v>
      </c>
      <c r="J71" s="755"/>
      <c r="K71" s="756"/>
      <c r="L71" s="756"/>
      <c r="M71" s="756"/>
      <c r="N71" s="756"/>
      <c r="O71" s="756"/>
      <c r="P71" s="754">
        <f>'repartition DGH'!J71</f>
        <v>90</v>
      </c>
      <c r="Q71" s="755"/>
      <c r="R71" s="756"/>
      <c r="S71" s="756"/>
      <c r="T71" s="757"/>
      <c r="U71" s="758">
        <f>'repartition DGH'!K71</f>
        <v>0</v>
      </c>
      <c r="V71" s="755"/>
      <c r="W71" s="756"/>
      <c r="X71" s="758">
        <f>'repartition DGH'!L71</f>
        <v>0</v>
      </c>
      <c r="Y71" s="755"/>
      <c r="Z71" s="754">
        <f>'repartition DGH'!M71</f>
        <v>234</v>
      </c>
      <c r="AA71" s="755"/>
      <c r="AB71" s="756"/>
      <c r="AC71" s="759"/>
      <c r="AD71" s="756"/>
      <c r="AE71" s="756"/>
      <c r="AF71" s="756"/>
      <c r="AG71" s="756"/>
      <c r="AH71" s="757"/>
      <c r="AI71" s="754">
        <f>'repartition DGH'!S71</f>
        <v>36</v>
      </c>
      <c r="AJ71" s="755"/>
      <c r="AK71" s="756"/>
      <c r="AL71" s="756"/>
      <c r="AM71" s="757"/>
      <c r="AN71" s="760">
        <f>'repartition DGH'!N71</f>
        <v>0</v>
      </c>
      <c r="AO71" s="755"/>
      <c r="AP71" s="757"/>
      <c r="AQ71" s="754">
        <f>'repartition DGH'!O71</f>
        <v>144</v>
      </c>
      <c r="AR71" s="755"/>
      <c r="AS71" s="756"/>
      <c r="AT71" s="757"/>
      <c r="AU71" s="754">
        <f>'repartition DGH'!P71</f>
        <v>126</v>
      </c>
      <c r="AV71" s="755"/>
      <c r="AW71" s="756"/>
      <c r="AX71" s="757"/>
      <c r="AY71" s="754">
        <f>'repartition DGH'!Q71</f>
        <v>117</v>
      </c>
      <c r="AZ71" s="755"/>
      <c r="BA71" s="756"/>
      <c r="BB71" s="756" t="s">
        <v>46</v>
      </c>
      <c r="BC71" s="757"/>
      <c r="BD71" s="760">
        <f>'repartition DGH'!R71</f>
        <v>90</v>
      </c>
      <c r="BE71" s="755"/>
      <c r="BF71" s="756"/>
      <c r="BG71" s="756" t="s">
        <v>46</v>
      </c>
      <c r="BH71" s="757"/>
      <c r="BI71" s="758">
        <f>'repartition DGH'!T71</f>
        <v>126</v>
      </c>
      <c r="BJ71" s="755"/>
      <c r="BK71" s="756"/>
      <c r="BL71" s="756"/>
      <c r="BM71" s="757"/>
      <c r="BN71" s="754">
        <f>'repartition DGH'!V71</f>
        <v>90</v>
      </c>
      <c r="BO71" s="755"/>
      <c r="BP71" s="756"/>
      <c r="BQ71" s="757"/>
      <c r="BR71" s="754">
        <f>'repartition DGH'!W71</f>
        <v>162</v>
      </c>
      <c r="BS71" s="755"/>
      <c r="BT71" s="756"/>
      <c r="BU71" s="756"/>
      <c r="BV71" s="756" t="s">
        <v>46</v>
      </c>
      <c r="BW71" s="757"/>
      <c r="BX71" s="754">
        <f>'repartition DGH'!Y71</f>
        <v>144</v>
      </c>
      <c r="BY71" s="755"/>
      <c r="BZ71" s="756"/>
      <c r="CA71" s="756"/>
      <c r="CB71" s="757"/>
      <c r="CC71" s="756"/>
      <c r="CD71" s="756"/>
      <c r="CE71" s="928">
        <f>SUM(H71:BX71)</f>
        <v>1669</v>
      </c>
      <c r="CF71" s="929">
        <f>'repartition DGH'!AD71</f>
        <v>0</v>
      </c>
      <c r="CG71" s="1697"/>
      <c r="CH71" s="1711"/>
      <c r="CI71" s="1712"/>
      <c r="CJ71" s="740"/>
      <c r="CK71" s="762"/>
      <c r="CL71" s="762"/>
      <c r="CM71" s="762"/>
      <c r="CN71" s="762"/>
      <c r="CO71" s="762"/>
    </row>
    <row r="72" spans="1:94" s="771" customFormat="1" ht="14.25" thickTop="1" thickBot="1">
      <c r="A72" s="742"/>
      <c r="B72" s="349"/>
      <c r="C72" s="349"/>
      <c r="D72" s="349"/>
      <c r="E72" s="349"/>
      <c r="F72" s="1426" t="s">
        <v>322</v>
      </c>
      <c r="G72" s="1172"/>
      <c r="H72" s="764">
        <f>'repartition DGH'!H72</f>
        <v>0</v>
      </c>
      <c r="I72" s="1078">
        <f>'repartition DGH'!I72</f>
        <v>3</v>
      </c>
      <c r="J72" s="765"/>
      <c r="K72" s="766"/>
      <c r="L72" s="766"/>
      <c r="M72" s="766"/>
      <c r="N72" s="766"/>
      <c r="O72" s="766"/>
      <c r="P72" s="764">
        <f>'repartition DGH'!J72</f>
        <v>2</v>
      </c>
      <c r="Q72" s="765"/>
      <c r="R72" s="766"/>
      <c r="S72" s="766"/>
      <c r="T72" s="767"/>
      <c r="U72" s="768">
        <f>'repartition DGH'!K72</f>
        <v>0</v>
      </c>
      <c r="V72" s="765"/>
      <c r="W72" s="766"/>
      <c r="X72" s="751">
        <f>'repartition DGH'!L72</f>
        <v>0</v>
      </c>
      <c r="Y72" s="765"/>
      <c r="Z72" s="747">
        <f>'repartition DGH'!M72</f>
        <v>0</v>
      </c>
      <c r="AA72" s="765"/>
      <c r="AB72" s="766"/>
      <c r="AC72" s="769"/>
      <c r="AD72" s="766"/>
      <c r="AE72" s="766"/>
      <c r="AF72" s="766"/>
      <c r="AG72" s="766"/>
      <c r="AH72" s="767"/>
      <c r="AI72" s="747">
        <f>'repartition DGH'!S72</f>
        <v>0</v>
      </c>
      <c r="AJ72" s="765"/>
      <c r="AK72" s="766"/>
      <c r="AL72" s="766"/>
      <c r="AM72" s="767"/>
      <c r="AN72" s="1120">
        <f>'repartition DGH'!N72</f>
        <v>0</v>
      </c>
      <c r="AO72" s="748"/>
      <c r="AP72" s="750"/>
      <c r="AQ72" s="747">
        <f>'repartition DGH'!O72</f>
        <v>0</v>
      </c>
      <c r="AR72" s="748"/>
      <c r="AS72" s="749"/>
      <c r="AT72" s="750"/>
      <c r="AU72" s="1123">
        <f>'repartition DGH'!P72</f>
        <v>0</v>
      </c>
      <c r="AV72" s="748"/>
      <c r="AW72" s="749"/>
      <c r="AX72" s="750"/>
      <c r="AY72" s="1122">
        <f>'repartition DGH'!Q72</f>
        <v>0</v>
      </c>
      <c r="AZ72" s="748"/>
      <c r="BA72" s="749"/>
      <c r="BB72" s="749"/>
      <c r="BC72" s="750"/>
      <c r="BD72" s="1124">
        <f>'repartition DGH'!R72</f>
        <v>0</v>
      </c>
      <c r="BE72" s="748"/>
      <c r="BF72" s="749"/>
      <c r="BG72" s="749"/>
      <c r="BH72" s="750"/>
      <c r="BI72" s="751">
        <f>'repartition DGH'!T72</f>
        <v>1</v>
      </c>
      <c r="BJ72" s="748"/>
      <c r="BK72" s="749"/>
      <c r="BL72" s="749" t="s">
        <v>46</v>
      </c>
      <c r="BM72" s="750"/>
      <c r="BN72" s="747">
        <f>'repartition DGH'!V72</f>
        <v>3</v>
      </c>
      <c r="BO72" s="748"/>
      <c r="BP72" s="749"/>
      <c r="BQ72" s="750"/>
      <c r="BR72" s="747">
        <f>'repartition DGH'!W72</f>
        <v>0</v>
      </c>
      <c r="BS72" s="748"/>
      <c r="BT72" s="749"/>
      <c r="BU72" s="749"/>
      <c r="BV72" s="749"/>
      <c r="BW72" s="750"/>
      <c r="BX72" s="747">
        <f>'repartition DGH'!Y72</f>
        <v>0</v>
      </c>
      <c r="BY72" s="748"/>
      <c r="BZ72" s="749"/>
      <c r="CA72" s="749"/>
      <c r="CB72" s="750"/>
      <c r="CC72" s="749"/>
      <c r="CD72" s="749"/>
      <c r="CE72" s="1121">
        <f>SUM(H72:BX72)</f>
        <v>9</v>
      </c>
      <c r="CF72" s="770"/>
      <c r="CG72" s="1698"/>
      <c r="CH72" s="1713"/>
      <c r="CI72" s="1710"/>
      <c r="CJ72" s="743"/>
    </row>
    <row r="73" spans="1:94" s="762" customFormat="1" ht="14.25" thickTop="1" thickBot="1">
      <c r="A73" s="744"/>
      <c r="B73" s="1772" t="s">
        <v>123</v>
      </c>
      <c r="C73" s="1772"/>
      <c r="D73" s="1772"/>
      <c r="E73" s="1772"/>
      <c r="F73" s="1427" t="s">
        <v>101</v>
      </c>
      <c r="G73" s="1171"/>
      <c r="H73" s="754">
        <f>'repartition DGH'!H73</f>
        <v>0</v>
      </c>
      <c r="I73" s="1077">
        <f>'repartition DGH'!I73</f>
        <v>44.5</v>
      </c>
      <c r="J73" s="755"/>
      <c r="K73" s="756"/>
      <c r="L73" s="756"/>
      <c r="M73" s="756"/>
      <c r="N73" s="756"/>
      <c r="O73" s="756"/>
      <c r="P73" s="754">
        <f>'repartition DGH'!J73</f>
        <v>21</v>
      </c>
      <c r="Q73" s="755"/>
      <c r="R73" s="756"/>
      <c r="S73" s="756"/>
      <c r="T73" s="757"/>
      <c r="U73" s="758">
        <f>'repartition DGH'!K73</f>
        <v>10</v>
      </c>
      <c r="V73" s="755"/>
      <c r="W73" s="756"/>
      <c r="X73" s="758">
        <f>'repartition DGH'!L73</f>
        <v>0</v>
      </c>
      <c r="Y73" s="755"/>
      <c r="Z73" s="773">
        <f>'repartition DGH'!M73</f>
        <v>0</v>
      </c>
      <c r="AA73" s="755"/>
      <c r="AB73" s="756"/>
      <c r="AC73" s="759"/>
      <c r="AD73" s="756"/>
      <c r="AE73" s="756"/>
      <c r="AF73" s="756"/>
      <c r="AG73" s="756"/>
      <c r="AH73" s="757"/>
      <c r="AI73" s="754">
        <f>'repartition DGH'!S73</f>
        <v>0</v>
      </c>
      <c r="AJ73" s="755"/>
      <c r="AK73" s="756"/>
      <c r="AL73" s="756"/>
      <c r="AM73" s="757"/>
      <c r="AN73" s="760">
        <f>'repartition DGH'!N73</f>
        <v>0</v>
      </c>
      <c r="AO73" s="755"/>
      <c r="AP73" s="757"/>
      <c r="AQ73" s="866">
        <f>'repartition DGH'!O73</f>
        <v>0</v>
      </c>
      <c r="AR73" s="755"/>
      <c r="AS73" s="756"/>
      <c r="AT73" s="757"/>
      <c r="AU73" s="866">
        <f>'repartition DGH'!P73</f>
        <v>0</v>
      </c>
      <c r="AV73" s="755"/>
      <c r="AW73" s="756"/>
      <c r="AX73" s="757"/>
      <c r="AY73" s="866">
        <f>'repartition DGH'!Q73</f>
        <v>0</v>
      </c>
      <c r="AZ73" s="755"/>
      <c r="BA73" s="756"/>
      <c r="BB73" s="756"/>
      <c r="BC73" s="757"/>
      <c r="BD73" s="868">
        <f>'repartition DGH'!R73</f>
        <v>0</v>
      </c>
      <c r="BE73" s="755"/>
      <c r="BF73" s="756"/>
      <c r="BG73" s="756"/>
      <c r="BH73" s="757"/>
      <c r="BI73" s="867">
        <f>'repartition DGH'!T73</f>
        <v>9</v>
      </c>
      <c r="BJ73" s="755"/>
      <c r="BK73" s="756"/>
      <c r="BL73" s="756"/>
      <c r="BM73" s="757"/>
      <c r="BN73" s="866">
        <f>'repartition DGH'!V73</f>
        <v>37.799999999999997</v>
      </c>
      <c r="BO73" s="755"/>
      <c r="BP73" s="756"/>
      <c r="BQ73" s="757"/>
      <c r="BR73" s="866">
        <f>'repartition DGH'!W73</f>
        <v>0</v>
      </c>
      <c r="BS73" s="755"/>
      <c r="BT73" s="756"/>
      <c r="BU73" s="756"/>
      <c r="BV73" s="756"/>
      <c r="BW73" s="757"/>
      <c r="BX73" s="866">
        <f>'repartition DGH'!Y73</f>
        <v>0</v>
      </c>
      <c r="BY73" s="755"/>
      <c r="BZ73" s="756"/>
      <c r="CA73" s="756"/>
      <c r="CB73" s="757"/>
      <c r="CC73" s="756"/>
      <c r="CD73" s="756"/>
      <c r="CE73" s="928">
        <f>SUM(H73:BX73)</f>
        <v>122.3</v>
      </c>
      <c r="CF73" s="929">
        <f>'repartition DGH'!AD73</f>
        <v>0</v>
      </c>
      <c r="CG73" s="1697"/>
      <c r="CH73" s="1711"/>
      <c r="CI73" s="1714"/>
      <c r="CJ73" s="740"/>
    </row>
    <row r="74" spans="1:94" s="869" customFormat="1" ht="33" customHeight="1" thickTop="1" thickBot="1">
      <c r="B74" s="870"/>
      <c r="C74" s="870"/>
      <c r="D74" s="870"/>
      <c r="E74" s="870"/>
      <c r="F74" s="1428" t="s">
        <v>326</v>
      </c>
      <c r="G74" s="1173"/>
      <c r="H74" s="884">
        <f>'repartition DGH'!H74</f>
        <v>94</v>
      </c>
      <c r="I74" s="1079">
        <f>'repartition DGH'!I74</f>
        <v>260.5</v>
      </c>
      <c r="J74" s="904"/>
      <c r="K74" s="905"/>
      <c r="L74" s="905"/>
      <c r="M74" s="905"/>
      <c r="N74" s="905"/>
      <c r="O74" s="905"/>
      <c r="P74" s="884">
        <f>'repartition DGH'!J74</f>
        <v>111</v>
      </c>
      <c r="Q74" s="904"/>
      <c r="R74" s="905"/>
      <c r="S74" s="905"/>
      <c r="T74" s="906"/>
      <c r="U74" s="884">
        <f>'repartition DGH'!K74</f>
        <v>10</v>
      </c>
      <c r="V74" s="904"/>
      <c r="W74" s="905"/>
      <c r="X74" s="884">
        <f>'repartition DGH'!L74</f>
        <v>0</v>
      </c>
      <c r="Y74" s="904"/>
      <c r="Z74" s="885">
        <f>'repartition DGH'!M74</f>
        <v>234</v>
      </c>
      <c r="AA74" s="904"/>
      <c r="AB74" s="905"/>
      <c r="AC74" s="907"/>
      <c r="AD74" s="905"/>
      <c r="AE74" s="905"/>
      <c r="AF74" s="905"/>
      <c r="AG74" s="905"/>
      <c r="AH74" s="906"/>
      <c r="AI74" s="884">
        <f>'repartition DGH'!S74</f>
        <v>36</v>
      </c>
      <c r="AJ74" s="904"/>
      <c r="AK74" s="905"/>
      <c r="AL74" s="905"/>
      <c r="AM74" s="906"/>
      <c r="AN74" s="884">
        <f>'repartition DGH'!N74</f>
        <v>0</v>
      </c>
      <c r="AO74" s="904"/>
      <c r="AP74" s="906"/>
      <c r="AQ74" s="909">
        <f>'repartition DGH'!O74</f>
        <v>144</v>
      </c>
      <c r="AR74" s="904"/>
      <c r="AS74" s="905"/>
      <c r="AT74" s="906"/>
      <c r="AU74" s="909">
        <f>'repartition DGH'!P74</f>
        <v>126</v>
      </c>
      <c r="AV74" s="904"/>
      <c r="AW74" s="905"/>
      <c r="AX74" s="906"/>
      <c r="AY74" s="909">
        <f>'repartition DGH'!Q74</f>
        <v>117</v>
      </c>
      <c r="AZ74" s="904"/>
      <c r="BA74" s="905"/>
      <c r="BB74" s="905"/>
      <c r="BC74" s="906"/>
      <c r="BD74" s="909">
        <f>'repartition DGH'!R74</f>
        <v>90</v>
      </c>
      <c r="BE74" s="904"/>
      <c r="BF74" s="905"/>
      <c r="BG74" s="905"/>
      <c r="BH74" s="906"/>
      <c r="BI74" s="909">
        <f>'repartition DGH'!T74</f>
        <v>135</v>
      </c>
      <c r="BJ74" s="904"/>
      <c r="BK74" s="905"/>
      <c r="BL74" s="905"/>
      <c r="BM74" s="906"/>
      <c r="BN74" s="909">
        <f>'repartition DGH'!V74</f>
        <v>127.8</v>
      </c>
      <c r="BO74" s="904"/>
      <c r="BP74" s="905"/>
      <c r="BQ74" s="906"/>
      <c r="BR74" s="909">
        <f>'repartition DGH'!W74</f>
        <v>162</v>
      </c>
      <c r="BS74" s="904"/>
      <c r="BT74" s="905"/>
      <c r="BU74" s="905"/>
      <c r="BV74" s="905"/>
      <c r="BW74" s="906"/>
      <c r="BX74" s="909">
        <f>'repartition DGH'!Y74</f>
        <v>144</v>
      </c>
      <c r="BY74" s="904"/>
      <c r="BZ74" s="905"/>
      <c r="CA74" s="905"/>
      <c r="CB74" s="906"/>
      <c r="CC74" s="906"/>
      <c r="CD74" s="906"/>
      <c r="CE74" s="910">
        <f>SUM(H74:BX74)</f>
        <v>1791.3</v>
      </c>
      <c r="CF74" s="930">
        <f>'repartition DGH'!AD74</f>
        <v>1791.3</v>
      </c>
      <c r="CG74" s="1699"/>
      <c r="CH74" s="1715"/>
      <c r="CI74" s="1716"/>
    </row>
    <row r="75" spans="1:94" s="871" customFormat="1" ht="12.75" customHeight="1" thickTop="1" thickBot="1">
      <c r="F75" s="1070"/>
      <c r="G75" s="1083"/>
      <c r="H75" s="1208"/>
      <c r="I75" s="875"/>
      <c r="J75" s="872"/>
      <c r="K75" s="872"/>
      <c r="L75" s="872"/>
      <c r="M75" s="872"/>
      <c r="N75" s="872"/>
      <c r="O75" s="872"/>
      <c r="P75" s="875"/>
      <c r="Q75" s="872"/>
      <c r="R75" s="872"/>
      <c r="S75" s="872"/>
      <c r="T75" s="872"/>
      <c r="U75" s="875"/>
      <c r="V75" s="872"/>
      <c r="W75" s="872"/>
      <c r="X75" s="875"/>
      <c r="Y75" s="872"/>
      <c r="Z75" s="876"/>
      <c r="AA75" s="872"/>
      <c r="AB75" s="872"/>
      <c r="AC75" s="873"/>
      <c r="AD75" s="872"/>
      <c r="AE75" s="872"/>
      <c r="AF75" s="872"/>
      <c r="AG75" s="872"/>
      <c r="AH75" s="872"/>
      <c r="AI75" s="875"/>
      <c r="AJ75" s="872"/>
      <c r="AK75" s="872"/>
      <c r="AL75" s="872"/>
      <c r="AM75" s="872"/>
      <c r="AN75" s="875"/>
      <c r="AO75" s="872"/>
      <c r="AP75" s="872"/>
      <c r="AQ75" s="875"/>
      <c r="AR75" s="872"/>
      <c r="AS75" s="872"/>
      <c r="AT75" s="872"/>
      <c r="AU75" s="875"/>
      <c r="AV75" s="872"/>
      <c r="AW75" s="872"/>
      <c r="AX75" s="872"/>
      <c r="AY75" s="875"/>
      <c r="AZ75" s="872"/>
      <c r="BA75" s="872"/>
      <c r="BB75" s="872"/>
      <c r="BC75" s="872"/>
      <c r="BD75" s="872"/>
      <c r="BE75" s="872"/>
      <c r="BF75" s="872"/>
      <c r="BG75" s="872"/>
      <c r="BH75" s="872"/>
      <c r="BI75" s="872"/>
      <c r="BJ75" s="872"/>
      <c r="BK75" s="872"/>
      <c r="BL75" s="872"/>
      <c r="BM75" s="872"/>
      <c r="BN75" s="872"/>
      <c r="BO75" s="872"/>
      <c r="BP75" s="872"/>
      <c r="BQ75" s="872"/>
      <c r="BR75" s="872"/>
      <c r="BS75" s="872"/>
      <c r="BT75" s="872"/>
      <c r="BU75" s="872"/>
      <c r="BV75" s="872"/>
      <c r="BW75" s="872"/>
      <c r="BX75" s="872"/>
      <c r="BY75" s="872"/>
      <c r="BZ75" s="872"/>
      <c r="CA75" s="872"/>
      <c r="CB75" s="872"/>
      <c r="CC75" s="872"/>
      <c r="CD75" s="872"/>
      <c r="CE75" s="874"/>
      <c r="CF75" s="872"/>
      <c r="CG75" s="785"/>
      <c r="CH75" s="1505"/>
      <c r="CI75" s="1505"/>
    </row>
    <row r="76" spans="1:94" s="762" customFormat="1" ht="14.25" thickTop="1" thickBot="1">
      <c r="A76" s="886"/>
      <c r="B76" s="887"/>
      <c r="C76" s="887"/>
      <c r="D76" s="887"/>
      <c r="E76" s="887"/>
      <c r="F76" s="1429" t="s">
        <v>96</v>
      </c>
      <c r="G76" s="1174"/>
      <c r="H76" s="1209">
        <f>'repartition DGH'!H76</f>
        <v>-94</v>
      </c>
      <c r="I76" s="1185">
        <f>'repartition DGH'!I76</f>
        <v>-260.5</v>
      </c>
      <c r="J76" s="889"/>
      <c r="K76" s="890"/>
      <c r="L76" s="890"/>
      <c r="M76" s="890"/>
      <c r="N76" s="890"/>
      <c r="O76" s="890"/>
      <c r="P76" s="891">
        <f>'repartition DGH'!J76</f>
        <v>-111</v>
      </c>
      <c r="Q76" s="889"/>
      <c r="R76" s="890"/>
      <c r="S76" s="890"/>
      <c r="T76" s="892"/>
      <c r="U76" s="891">
        <f>'repartition DGH'!K76</f>
        <v>-10</v>
      </c>
      <c r="V76" s="889"/>
      <c r="W76" s="890"/>
      <c r="X76" s="891">
        <f>'repartition DGH'!L76</f>
        <v>0</v>
      </c>
      <c r="Y76" s="889"/>
      <c r="Z76" s="893">
        <f>'repartition DGH'!M76</f>
        <v>-234</v>
      </c>
      <c r="AA76" s="889"/>
      <c r="AB76" s="890"/>
      <c r="AC76" s="894"/>
      <c r="AD76" s="890"/>
      <c r="AE76" s="890"/>
      <c r="AF76" s="890"/>
      <c r="AG76" s="890"/>
      <c r="AH76" s="892"/>
      <c r="AI76" s="891">
        <f>'repartition DGH'!S76</f>
        <v>-36</v>
      </c>
      <c r="AJ76" s="889"/>
      <c r="AK76" s="890"/>
      <c r="AL76" s="890"/>
      <c r="AM76" s="892"/>
      <c r="AN76" s="895">
        <f>'repartition DGH'!N76</f>
        <v>0</v>
      </c>
      <c r="AO76" s="889"/>
      <c r="AP76" s="892"/>
      <c r="AQ76" s="891">
        <f>'repartition DGH'!O76</f>
        <v>-144</v>
      </c>
      <c r="AR76" s="889"/>
      <c r="AS76" s="890"/>
      <c r="AT76" s="892"/>
      <c r="AU76" s="895">
        <f>'repartition DGH'!P76</f>
        <v>-126</v>
      </c>
      <c r="AV76" s="889"/>
      <c r="AW76" s="890"/>
      <c r="AX76" s="892"/>
      <c r="AY76" s="891">
        <f>'repartition DGH'!Q76</f>
        <v>-117</v>
      </c>
      <c r="AZ76" s="889"/>
      <c r="BA76" s="890"/>
      <c r="BB76" s="890"/>
      <c r="BC76" s="892"/>
      <c r="BD76" s="895">
        <f>'repartition DGH'!R76</f>
        <v>-90</v>
      </c>
      <c r="BE76" s="889"/>
      <c r="BF76" s="890"/>
      <c r="BG76" s="890"/>
      <c r="BH76" s="892"/>
      <c r="BI76" s="896">
        <f>'repartition DGH'!T76</f>
        <v>-114</v>
      </c>
      <c r="BJ76" s="889"/>
      <c r="BK76" s="890"/>
      <c r="BL76" s="890"/>
      <c r="BM76" s="892"/>
      <c r="BN76" s="896">
        <f>'repartition DGH'!V76</f>
        <v>-127.8</v>
      </c>
      <c r="BO76" s="889"/>
      <c r="BP76" s="890"/>
      <c r="BQ76" s="892"/>
      <c r="BR76" s="888">
        <f>'repartition DGH'!W76</f>
        <v>-162</v>
      </c>
      <c r="BS76" s="889"/>
      <c r="BT76" s="890"/>
      <c r="BU76" s="890"/>
      <c r="BV76" s="890"/>
      <c r="BW76" s="892"/>
      <c r="BX76" s="888">
        <f>'repartition DGH'!Y76</f>
        <v>-144</v>
      </c>
      <c r="BY76" s="889"/>
      <c r="BZ76" s="890"/>
      <c r="CA76" s="890"/>
      <c r="CB76" s="892"/>
      <c r="CC76" s="890"/>
      <c r="CD76" s="890"/>
      <c r="CE76" s="897"/>
      <c r="CF76" s="1062">
        <f>CF69-(CF71+CF73)</f>
        <v>39</v>
      </c>
      <c r="CG76" s="1700"/>
      <c r="CH76" s="1717"/>
      <c r="CI76" s="1718"/>
      <c r="CJ76" s="753"/>
      <c r="CK76" s="752"/>
      <c r="CL76" s="797"/>
      <c r="CM76" s="798" t="s">
        <v>230</v>
      </c>
      <c r="CN76" s="799"/>
      <c r="CO76" s="800"/>
    </row>
    <row r="77" spans="1:94" s="762" customFormat="1">
      <c r="A77" s="772"/>
      <c r="B77" s="775"/>
      <c r="C77" s="775"/>
      <c r="D77" s="775"/>
      <c r="E77" s="775"/>
      <c r="F77" s="1430" t="s">
        <v>167</v>
      </c>
      <c r="G77" s="1175"/>
      <c r="H77" s="1210">
        <f>'repartition DGH'!H77</f>
        <v>0</v>
      </c>
      <c r="I77" s="1186">
        <f>'repartition DGH'!I77</f>
        <v>9.5</v>
      </c>
      <c r="J77" s="777"/>
      <c r="K77" s="778"/>
      <c r="L77" s="778"/>
      <c r="M77" s="778"/>
      <c r="N77" s="778"/>
      <c r="O77" s="778"/>
      <c r="P77" s="776">
        <f>'repartition DGH'!J77</f>
        <v>15</v>
      </c>
      <c r="Q77" s="777"/>
      <c r="R77" s="778"/>
      <c r="S77" s="778"/>
      <c r="T77" s="779"/>
      <c r="U77" s="776">
        <f>'repartition DGH'!K77</f>
        <v>-10</v>
      </c>
      <c r="V77" s="777"/>
      <c r="W77" s="778"/>
      <c r="X77" s="776">
        <f>'repartition DGH'!L77</f>
        <v>0</v>
      </c>
      <c r="Y77" s="777"/>
      <c r="Z77" s="780">
        <f>'repartition DGH'!M77</f>
        <v>0</v>
      </c>
      <c r="AA77" s="777"/>
      <c r="AB77" s="778"/>
      <c r="AC77" s="781"/>
      <c r="AD77" s="778"/>
      <c r="AE77" s="778"/>
      <c r="AF77" s="778"/>
      <c r="AG77" s="778"/>
      <c r="AH77" s="779"/>
      <c r="AI77" s="776">
        <f>'repartition DGH'!S77</f>
        <v>0</v>
      </c>
      <c r="AJ77" s="777"/>
      <c r="AK77" s="778"/>
      <c r="AL77" s="778"/>
      <c r="AM77" s="779"/>
      <c r="AN77" s="782">
        <f>'repartition DGH'!N77</f>
        <v>0</v>
      </c>
      <c r="AO77" s="777"/>
      <c r="AP77" s="779"/>
      <c r="AQ77" s="776">
        <f>'repartition DGH'!O77</f>
        <v>0</v>
      </c>
      <c r="AR77" s="777"/>
      <c r="AS77" s="778"/>
      <c r="AT77" s="779"/>
      <c r="AU77" s="782">
        <f>'repartition DGH'!P77</f>
        <v>0</v>
      </c>
      <c r="AV77" s="777"/>
      <c r="AW77" s="778"/>
      <c r="AX77" s="779"/>
      <c r="AY77" s="776">
        <f>'repartition DGH'!Q77</f>
        <v>0</v>
      </c>
      <c r="AZ77" s="777"/>
      <c r="BA77" s="778"/>
      <c r="BB77" s="778"/>
      <c r="BC77" s="779"/>
      <c r="BD77" s="782">
        <f>'repartition DGH'!R77</f>
        <v>0</v>
      </c>
      <c r="BE77" s="777"/>
      <c r="BF77" s="778"/>
      <c r="BG77" s="778"/>
      <c r="BH77" s="779"/>
      <c r="BI77" s="776">
        <f>'repartition DGH'!T77</f>
        <v>9</v>
      </c>
      <c r="BJ77" s="777"/>
      <c r="BK77" s="778"/>
      <c r="BL77" s="778"/>
      <c r="BM77" s="779"/>
      <c r="BN77" s="776">
        <f>'repartition DGH'!V77</f>
        <v>16.200000000000003</v>
      </c>
      <c r="BO77" s="777"/>
      <c r="BP77" s="778"/>
      <c r="BQ77" s="779"/>
      <c r="BR77" s="776">
        <f>'repartition DGH'!W77</f>
        <v>0</v>
      </c>
      <c r="BS77" s="777"/>
      <c r="BT77" s="778"/>
      <c r="BU77" s="778"/>
      <c r="BV77" s="778"/>
      <c r="BW77" s="779"/>
      <c r="BX77" s="776">
        <f>'repartition DGH'!Y77</f>
        <v>0</v>
      </c>
      <c r="BY77" s="777"/>
      <c r="BZ77" s="778"/>
      <c r="CA77" s="778"/>
      <c r="CB77" s="779"/>
      <c r="CC77" s="778"/>
      <c r="CD77" s="778"/>
      <c r="CE77" s="783"/>
      <c r="CF77" s="919">
        <f>'repartition DGH'!AD77</f>
        <v>0</v>
      </c>
      <c r="CG77" s="1701"/>
      <c r="CH77" s="1719"/>
      <c r="CI77" s="1714"/>
      <c r="CJ77" s="753"/>
      <c r="CK77" s="752"/>
      <c r="CL77" s="797"/>
      <c r="CM77" s="798"/>
      <c r="CN77" s="799"/>
      <c r="CO77" s="800"/>
    </row>
    <row r="78" spans="1:94" s="801" customFormat="1">
      <c r="A78" s="784"/>
      <c r="B78" s="775"/>
      <c r="C78" s="775"/>
      <c r="D78" s="775"/>
      <c r="E78" s="785"/>
      <c r="F78" s="1431" t="s">
        <v>139</v>
      </c>
      <c r="G78" s="1176"/>
      <c r="H78" s="786">
        <f>'repartition DGH'!H78</f>
        <v>0</v>
      </c>
      <c r="I78" s="1187">
        <f>'repartition DGH'!I78</f>
        <v>0</v>
      </c>
      <c r="J78" s="788"/>
      <c r="K78" s="789"/>
      <c r="L78" s="789"/>
      <c r="M78" s="789"/>
      <c r="N78" s="789"/>
      <c r="O78" s="789"/>
      <c r="P78" s="786">
        <f>'repartition DGH'!J78</f>
        <v>0</v>
      </c>
      <c r="Q78" s="790"/>
      <c r="R78" s="785"/>
      <c r="S78" s="785"/>
      <c r="T78" s="791"/>
      <c r="U78" s="787">
        <f>'repartition DGH'!K78</f>
        <v>0</v>
      </c>
      <c r="V78" s="790"/>
      <c r="W78" s="785"/>
      <c r="X78" s="787">
        <f>'repartition DGH'!L78</f>
        <v>0</v>
      </c>
      <c r="Y78" s="790"/>
      <c r="Z78" s="786">
        <f>'repartition DGH'!M78</f>
        <v>0</v>
      </c>
      <c r="AA78" s="788"/>
      <c r="AB78" s="789"/>
      <c r="AC78" s="775"/>
      <c r="AD78" s="785"/>
      <c r="AE78" s="785"/>
      <c r="AF78" s="785"/>
      <c r="AG78" s="785"/>
      <c r="AH78" s="791"/>
      <c r="AI78" s="787">
        <f>'repartition DGH'!S78</f>
        <v>0</v>
      </c>
      <c r="AJ78" s="790"/>
      <c r="AK78" s="785"/>
      <c r="AL78" s="785"/>
      <c r="AM78" s="791"/>
      <c r="AN78" s="792">
        <f>'repartition DGH'!N78</f>
        <v>0</v>
      </c>
      <c r="AO78" s="788"/>
      <c r="AP78" s="793"/>
      <c r="AQ78" s="787">
        <f>'repartition DGH'!O78</f>
        <v>0</v>
      </c>
      <c r="AR78" s="788"/>
      <c r="AS78" s="789"/>
      <c r="AT78" s="793"/>
      <c r="AU78" s="794">
        <f>'repartition DGH'!P78</f>
        <v>0</v>
      </c>
      <c r="AV78" s="788"/>
      <c r="AW78" s="789"/>
      <c r="AX78" s="793"/>
      <c r="AY78" s="787">
        <f>'repartition DGH'!Q78</f>
        <v>0</v>
      </c>
      <c r="AZ78" s="788"/>
      <c r="BA78" s="789"/>
      <c r="BB78" s="789"/>
      <c r="BC78" s="793"/>
      <c r="BD78" s="795">
        <f>'repartition DGH'!R78</f>
        <v>0</v>
      </c>
      <c r="BE78" s="788"/>
      <c r="BF78" s="789"/>
      <c r="BG78" s="789"/>
      <c r="BH78" s="793"/>
      <c r="BI78" s="787">
        <f>'repartition DGH'!T78</f>
        <v>0</v>
      </c>
      <c r="BJ78" s="790"/>
      <c r="BK78" s="785"/>
      <c r="BL78" s="785"/>
      <c r="BM78" s="791"/>
      <c r="BN78" s="787">
        <f>'repartition DGH'!V78</f>
        <v>0</v>
      </c>
      <c r="BO78" s="788"/>
      <c r="BP78" s="789"/>
      <c r="BQ78" s="793"/>
      <c r="BR78" s="787">
        <f>'repartition DGH'!W78</f>
        <v>0</v>
      </c>
      <c r="BS78" s="788"/>
      <c r="BT78" s="789"/>
      <c r="BU78" s="789"/>
      <c r="BV78" s="789"/>
      <c r="BW78" s="793"/>
      <c r="BX78" s="787">
        <f>'repartition DGH'!Y78</f>
        <v>0</v>
      </c>
      <c r="BY78" s="790"/>
      <c r="BZ78" s="785"/>
      <c r="CA78" s="785"/>
      <c r="CB78" s="791"/>
      <c r="CC78" s="785"/>
      <c r="CD78" s="785"/>
      <c r="CE78" s="796"/>
      <c r="CF78" s="920">
        <f>'repartition DGH'!AD78</f>
        <v>0</v>
      </c>
      <c r="CG78" s="1702"/>
      <c r="CH78" s="1719"/>
      <c r="CI78" s="1714"/>
      <c r="CJ78" s="753"/>
      <c r="CK78" s="752"/>
      <c r="CL78" s="844"/>
      <c r="CM78" s="847" t="s">
        <v>40</v>
      </c>
      <c r="CN78" s="851" t="s">
        <v>41</v>
      </c>
      <c r="CO78" s="828" t="s">
        <v>124</v>
      </c>
      <c r="CP78" s="924" t="s">
        <v>328</v>
      </c>
    </row>
    <row r="79" spans="1:94" s="801" customFormat="1" ht="13.5" thickBot="1">
      <c r="A79" s="784"/>
      <c r="B79" s="775"/>
      <c r="C79" s="775"/>
      <c r="D79" s="775"/>
      <c r="E79" s="785"/>
      <c r="F79" s="1432" t="s">
        <v>138</v>
      </c>
      <c r="G79" s="1177"/>
      <c r="H79" s="802">
        <f>'repartition DGH'!H79</f>
        <v>0</v>
      </c>
      <c r="I79" s="1080">
        <f>'repartition DGH'!I79</f>
        <v>0</v>
      </c>
      <c r="J79" s="803"/>
      <c r="K79" s="804"/>
      <c r="L79" s="804"/>
      <c r="M79" s="804"/>
      <c r="N79" s="804"/>
      <c r="O79" s="804"/>
      <c r="P79" s="802">
        <f>'repartition DGH'!J79</f>
        <v>0</v>
      </c>
      <c r="Q79" s="803"/>
      <c r="R79" s="804"/>
      <c r="S79" s="804"/>
      <c r="T79" s="805"/>
      <c r="U79" s="802">
        <f>'repartition DGH'!K79</f>
        <v>0</v>
      </c>
      <c r="V79" s="803"/>
      <c r="W79" s="804"/>
      <c r="X79" s="802">
        <f>'repartition DGH'!L79</f>
        <v>0</v>
      </c>
      <c r="Y79" s="803"/>
      <c r="Z79" s="802">
        <f>'repartition DGH'!M79</f>
        <v>0</v>
      </c>
      <c r="AA79" s="803"/>
      <c r="AB79" s="804"/>
      <c r="AC79" s="806"/>
      <c r="AD79" s="804"/>
      <c r="AE79" s="804"/>
      <c r="AF79" s="804"/>
      <c r="AG79" s="804"/>
      <c r="AH79" s="805"/>
      <c r="AI79" s="802">
        <f>'repartition DGH'!S79</f>
        <v>0</v>
      </c>
      <c r="AJ79" s="803"/>
      <c r="AK79" s="804"/>
      <c r="AL79" s="804"/>
      <c r="AM79" s="805"/>
      <c r="AN79" s="807">
        <f>'repartition DGH'!N79</f>
        <v>0</v>
      </c>
      <c r="AO79" s="803"/>
      <c r="AP79" s="805"/>
      <c r="AQ79" s="808">
        <f>'repartition DGH'!O79</f>
        <v>0</v>
      </c>
      <c r="AR79" s="803"/>
      <c r="AS79" s="804"/>
      <c r="AT79" s="805"/>
      <c r="AU79" s="807">
        <f>'repartition DGH'!P79</f>
        <v>0</v>
      </c>
      <c r="AV79" s="803"/>
      <c r="AW79" s="804"/>
      <c r="AX79" s="805"/>
      <c r="AY79" s="802">
        <f>'repartition DGH'!Q79</f>
        <v>0</v>
      </c>
      <c r="AZ79" s="803"/>
      <c r="BA79" s="804"/>
      <c r="BB79" s="804"/>
      <c r="BC79" s="805"/>
      <c r="BD79" s="807">
        <f>'repartition DGH'!R79</f>
        <v>0</v>
      </c>
      <c r="BE79" s="803"/>
      <c r="BF79" s="804"/>
      <c r="BG79" s="804"/>
      <c r="BH79" s="805"/>
      <c r="BI79" s="802">
        <f>'repartition DGH'!T79</f>
        <v>0</v>
      </c>
      <c r="BJ79" s="803"/>
      <c r="BK79" s="804"/>
      <c r="BL79" s="804"/>
      <c r="BM79" s="805"/>
      <c r="BN79" s="802">
        <f>'repartition DGH'!V79</f>
        <v>0</v>
      </c>
      <c r="BO79" s="803"/>
      <c r="BP79" s="804"/>
      <c r="BQ79" s="805"/>
      <c r="BR79" s="802">
        <f>'repartition DGH'!W79</f>
        <v>0</v>
      </c>
      <c r="BS79" s="803"/>
      <c r="BT79" s="804"/>
      <c r="BU79" s="804"/>
      <c r="BV79" s="804"/>
      <c r="BW79" s="805"/>
      <c r="BX79" s="802">
        <f>'repartition DGH'!Y79</f>
        <v>0</v>
      </c>
      <c r="BY79" s="803"/>
      <c r="BZ79" s="804"/>
      <c r="CA79" s="804"/>
      <c r="CB79" s="805"/>
      <c r="CC79" s="804"/>
      <c r="CD79" s="804"/>
      <c r="CE79" s="809"/>
      <c r="CF79" s="921">
        <f>'repartition DGH'!AD79</f>
        <v>0</v>
      </c>
      <c r="CG79" s="1703"/>
      <c r="CH79" s="1720"/>
      <c r="CI79" s="1506"/>
      <c r="CJ79" s="753"/>
      <c r="CK79" s="752"/>
      <c r="CL79" s="827" t="s">
        <v>133</v>
      </c>
      <c r="CM79" s="848">
        <v>18.5</v>
      </c>
      <c r="CN79" s="852">
        <v>1</v>
      </c>
      <c r="CO79" s="828">
        <f>CM79+CN79</f>
        <v>19.5</v>
      </c>
      <c r="CP79" s="925"/>
    </row>
    <row r="80" spans="1:94" s="801" customFormat="1" ht="18" customHeight="1">
      <c r="A80" s="784"/>
      <c r="B80" s="774"/>
      <c r="C80" s="774"/>
      <c r="D80" s="774"/>
      <c r="E80" s="774"/>
      <c r="F80" s="1433" t="s">
        <v>120</v>
      </c>
      <c r="G80" s="1178"/>
      <c r="H80" s="810">
        <f>'repartition DGH'!H80</f>
        <v>94</v>
      </c>
      <c r="I80" s="1081">
        <f>'repartition DGH'!I80</f>
        <v>260.5</v>
      </c>
      <c r="J80" s="811"/>
      <c r="K80" s="812"/>
      <c r="L80" s="812"/>
      <c r="M80" s="812"/>
      <c r="N80" s="812"/>
      <c r="O80" s="812"/>
      <c r="P80" s="810">
        <f>'repartition DGH'!J80</f>
        <v>111</v>
      </c>
      <c r="Q80" s="811"/>
      <c r="R80" s="812"/>
      <c r="S80" s="812"/>
      <c r="T80" s="813"/>
      <c r="U80" s="810">
        <f>'repartition DGH'!K80</f>
        <v>10</v>
      </c>
      <c r="V80" s="811"/>
      <c r="W80" s="812"/>
      <c r="X80" s="810">
        <f>'repartition DGH'!L80</f>
        <v>0</v>
      </c>
      <c r="Y80" s="811"/>
      <c r="Z80" s="810">
        <f>'repartition DGH'!M80</f>
        <v>234</v>
      </c>
      <c r="AA80" s="811"/>
      <c r="AB80" s="812"/>
      <c r="AC80" s="759"/>
      <c r="AD80" s="812"/>
      <c r="AE80" s="812"/>
      <c r="AF80" s="812"/>
      <c r="AG80" s="812"/>
      <c r="AH80" s="813"/>
      <c r="AI80" s="810">
        <f>'repartition DGH'!S80</f>
        <v>36</v>
      </c>
      <c r="AJ80" s="811"/>
      <c r="AK80" s="812"/>
      <c r="AL80" s="812"/>
      <c r="AM80" s="813"/>
      <c r="AN80" s="810">
        <f>'repartition DGH'!N80</f>
        <v>0</v>
      </c>
      <c r="AO80" s="811"/>
      <c r="AP80" s="813"/>
      <c r="AQ80" s="810">
        <f>'repartition DGH'!O80</f>
        <v>144</v>
      </c>
      <c r="AR80" s="811"/>
      <c r="AS80" s="812"/>
      <c r="AT80" s="813"/>
      <c r="AU80" s="810">
        <f>'repartition DGH'!P80</f>
        <v>126</v>
      </c>
      <c r="AV80" s="811"/>
      <c r="AW80" s="812"/>
      <c r="AX80" s="813"/>
      <c r="AY80" s="810">
        <f>'repartition DGH'!Q80</f>
        <v>117</v>
      </c>
      <c r="AZ80" s="811"/>
      <c r="BA80" s="812"/>
      <c r="BB80" s="812"/>
      <c r="BC80" s="813"/>
      <c r="BD80" s="814">
        <f>'repartition DGH'!R80</f>
        <v>90</v>
      </c>
      <c r="BE80" s="811"/>
      <c r="BF80" s="812"/>
      <c r="BG80" s="812"/>
      <c r="BH80" s="813"/>
      <c r="BI80" s="810">
        <f>'repartition DGH'!T80</f>
        <v>135</v>
      </c>
      <c r="BJ80" s="811"/>
      <c r="BK80" s="812"/>
      <c r="BL80" s="812"/>
      <c r="BM80" s="813"/>
      <c r="BN80" s="810">
        <f>'repartition DGH'!V80</f>
        <v>127.8</v>
      </c>
      <c r="BO80" s="811"/>
      <c r="BP80" s="812"/>
      <c r="BQ80" s="813"/>
      <c r="BR80" s="810">
        <f>'repartition DGH'!W80</f>
        <v>162</v>
      </c>
      <c r="BS80" s="811"/>
      <c r="BT80" s="812"/>
      <c r="BU80" s="812"/>
      <c r="BV80" s="812"/>
      <c r="BW80" s="813"/>
      <c r="BX80" s="810">
        <f>'repartition DGH'!Y80</f>
        <v>144</v>
      </c>
      <c r="BY80" s="811"/>
      <c r="BZ80" s="812"/>
      <c r="CA80" s="812"/>
      <c r="CB80" s="813"/>
      <c r="CC80" s="812"/>
      <c r="CD80" s="812"/>
      <c r="CE80" s="815"/>
      <c r="CF80" s="922">
        <v>0</v>
      </c>
      <c r="CG80" s="1704"/>
      <c r="CH80" s="1721"/>
      <c r="CI80" s="1722"/>
      <c r="CJ80" s="753"/>
      <c r="CK80" s="816"/>
      <c r="CL80" s="371" t="s">
        <v>43</v>
      </c>
      <c r="CM80" s="849">
        <v>1866</v>
      </c>
      <c r="CN80" s="853">
        <v>116.5</v>
      </c>
      <c r="CO80" s="371">
        <f>CM80+CN80</f>
        <v>1982.5</v>
      </c>
      <c r="CP80" s="923">
        <f>CO80</f>
        <v>1982.5</v>
      </c>
    </row>
    <row r="81" spans="1:94" s="762" customFormat="1" ht="14.25" customHeight="1" thickBot="1">
      <c r="A81" s="817"/>
      <c r="B81" s="818"/>
      <c r="C81" s="818"/>
      <c r="D81" s="818"/>
      <c r="E81" s="818"/>
      <c r="F81" s="1434" t="s">
        <v>44</v>
      </c>
      <c r="G81" s="1179"/>
      <c r="H81" s="1211">
        <f>'repartition DGH'!H81</f>
        <v>-94</v>
      </c>
      <c r="I81" s="1082">
        <f>'repartition DGH'!I81</f>
        <v>-260.5</v>
      </c>
      <c r="J81" s="820"/>
      <c r="K81" s="821"/>
      <c r="L81" s="821"/>
      <c r="M81" s="821"/>
      <c r="N81" s="821"/>
      <c r="O81" s="821"/>
      <c r="P81" s="819">
        <f>'repartition DGH'!J81</f>
        <v>-111</v>
      </c>
      <c r="Q81" s="820"/>
      <c r="R81" s="821"/>
      <c r="S81" s="821"/>
      <c r="T81" s="822"/>
      <c r="U81" s="819">
        <f>'repartition DGH'!K81</f>
        <v>-10</v>
      </c>
      <c r="V81" s="820"/>
      <c r="W81" s="821"/>
      <c r="X81" s="819">
        <f>'repartition DGH'!L81</f>
        <v>0</v>
      </c>
      <c r="Y81" s="820"/>
      <c r="Z81" s="819">
        <f>'repartition DGH'!M81</f>
        <v>-234</v>
      </c>
      <c r="AA81" s="820"/>
      <c r="AB81" s="821"/>
      <c r="AC81" s="821"/>
      <c r="AD81" s="821"/>
      <c r="AE81" s="821"/>
      <c r="AF81" s="821"/>
      <c r="AG81" s="821"/>
      <c r="AH81" s="822"/>
      <c r="AI81" s="819">
        <f>'repartition DGH'!S81</f>
        <v>-36</v>
      </c>
      <c r="AJ81" s="820"/>
      <c r="AK81" s="821"/>
      <c r="AL81" s="821"/>
      <c r="AM81" s="822"/>
      <c r="AN81" s="819">
        <f>'repartition DGH'!N81</f>
        <v>0</v>
      </c>
      <c r="AO81" s="820"/>
      <c r="AP81" s="822"/>
      <c r="AQ81" s="819">
        <f>'repartition DGH'!O81</f>
        <v>-144</v>
      </c>
      <c r="AR81" s="820"/>
      <c r="AS81" s="821"/>
      <c r="AT81" s="822"/>
      <c r="AU81" s="819">
        <f>'repartition DGH'!P81</f>
        <v>-126</v>
      </c>
      <c r="AV81" s="820"/>
      <c r="AW81" s="821"/>
      <c r="AX81" s="822"/>
      <c r="AY81" s="819">
        <f>'repartition DGH'!Q81</f>
        <v>-117</v>
      </c>
      <c r="AZ81" s="820"/>
      <c r="BA81" s="821"/>
      <c r="BB81" s="821"/>
      <c r="BC81" s="822"/>
      <c r="BD81" s="823">
        <f>'repartition DGH'!R81</f>
        <v>-90</v>
      </c>
      <c r="BE81" s="820"/>
      <c r="BF81" s="821"/>
      <c r="BG81" s="821"/>
      <c r="BH81" s="822"/>
      <c r="BI81" s="824">
        <f>'repartition DGH'!T81</f>
        <v>-114</v>
      </c>
      <c r="BJ81" s="820"/>
      <c r="BK81" s="821"/>
      <c r="BL81" s="821"/>
      <c r="BM81" s="822"/>
      <c r="BN81" s="819">
        <f>'repartition DGH'!V81</f>
        <v>-127.8</v>
      </c>
      <c r="BO81" s="820"/>
      <c r="BP81" s="821"/>
      <c r="BQ81" s="822"/>
      <c r="BR81" s="819">
        <f>'repartition DGH'!W81</f>
        <v>-162</v>
      </c>
      <c r="BS81" s="820"/>
      <c r="BT81" s="821"/>
      <c r="BU81" s="821"/>
      <c r="BV81" s="821"/>
      <c r="BW81" s="822"/>
      <c r="BX81" s="819">
        <f>'repartition DGH'!Y81</f>
        <v>-144</v>
      </c>
      <c r="BY81" s="820"/>
      <c r="BZ81" s="821"/>
      <c r="CA81" s="821"/>
      <c r="CB81" s="822"/>
      <c r="CC81" s="821"/>
      <c r="CD81" s="821"/>
      <c r="CE81" s="825"/>
      <c r="CF81" s="826">
        <f>'repartition DGH'!AD81</f>
        <v>0</v>
      </c>
      <c r="CG81" s="1705"/>
      <c r="CH81" s="1723"/>
      <c r="CI81" s="1722"/>
      <c r="CJ81" s="753"/>
      <c r="CK81" s="752"/>
      <c r="CL81" s="371" t="s">
        <v>44</v>
      </c>
      <c r="CM81" s="849">
        <v>160.5</v>
      </c>
      <c r="CN81" s="853">
        <v>15.5</v>
      </c>
      <c r="CO81" s="371">
        <f>CM81+CN81</f>
        <v>176</v>
      </c>
      <c r="CP81" s="923">
        <f>CO81</f>
        <v>176</v>
      </c>
    </row>
    <row r="82" spans="1:94" s="304" customFormat="1" ht="13.5" thickTop="1">
      <c r="B82" s="745"/>
      <c r="C82" s="745"/>
      <c r="D82" s="745"/>
      <c r="E82" s="745"/>
      <c r="F82" s="1063"/>
      <c r="G82" s="1064"/>
      <c r="H82" s="1063"/>
      <c r="I82" s="1063"/>
      <c r="J82" s="1065"/>
      <c r="K82" s="1065"/>
      <c r="L82" s="1065"/>
      <c r="M82" s="1065"/>
      <c r="N82" s="1065"/>
      <c r="O82" s="1065"/>
      <c r="P82" s="1063"/>
      <c r="Q82" s="1063"/>
      <c r="R82" s="1063"/>
      <c r="S82" s="1063"/>
      <c r="T82" s="1063"/>
      <c r="U82" s="1063"/>
      <c r="V82" s="1063"/>
      <c r="W82" s="1063"/>
      <c r="X82" s="1063"/>
      <c r="Y82" s="1063"/>
      <c r="Z82" s="1063"/>
      <c r="AA82" s="1063"/>
      <c r="AB82" s="1063"/>
      <c r="AC82" s="1063"/>
      <c r="AD82" s="1063"/>
      <c r="AE82" s="1063"/>
      <c r="AF82" s="1063"/>
      <c r="AG82" s="1063"/>
      <c r="AH82" s="1063"/>
      <c r="AI82" s="1063"/>
      <c r="AJ82" s="1063"/>
      <c r="AK82" s="1063"/>
      <c r="AL82" s="1063"/>
      <c r="AM82" s="1063"/>
      <c r="AN82" s="1063"/>
      <c r="AO82" s="1063"/>
      <c r="AP82" s="1063"/>
      <c r="AQ82" s="1063"/>
      <c r="AR82" s="1063"/>
      <c r="AS82" s="1063"/>
      <c r="AT82" s="1063"/>
      <c r="AU82" s="1063"/>
      <c r="AV82" s="1063"/>
      <c r="AW82" s="1063"/>
      <c r="AX82" s="1063"/>
      <c r="AY82" s="1777"/>
      <c r="AZ82" s="1777"/>
      <c r="BA82" s="1777"/>
      <c r="BB82" s="1777"/>
      <c r="BC82" s="1777"/>
      <c r="BD82" s="1777"/>
      <c r="BE82" s="1777"/>
      <c r="BF82" s="1777"/>
      <c r="BG82" s="1777"/>
      <c r="BH82" s="1777"/>
      <c r="BI82" s="1063"/>
      <c r="BJ82" s="1063"/>
      <c r="BK82" s="1063"/>
      <c r="BL82" s="1063"/>
      <c r="BM82" s="1063"/>
      <c r="BN82" s="1063"/>
      <c r="BO82" s="1063"/>
      <c r="BP82" s="1063"/>
      <c r="BQ82" s="1063"/>
      <c r="BR82" s="1063"/>
      <c r="BS82" s="1063"/>
      <c r="BT82" s="1063"/>
      <c r="BU82" s="1063"/>
      <c r="BV82" s="1063"/>
      <c r="BW82" s="1063"/>
      <c r="BX82" s="1063"/>
      <c r="BY82" s="1063"/>
      <c r="BZ82" s="1063"/>
      <c r="CA82" s="1063"/>
      <c r="CB82" s="1063"/>
      <c r="CC82" s="1063"/>
      <c r="CD82" s="1063"/>
      <c r="CE82" s="1066"/>
      <c r="CF82" s="1063"/>
      <c r="CG82" s="1669"/>
      <c r="CH82" s="1724"/>
      <c r="CI82" s="1722"/>
      <c r="CJ82" s="738"/>
      <c r="CK82" s="308"/>
      <c r="CL82" s="845" t="s">
        <v>170</v>
      </c>
      <c r="CM82" s="850">
        <f>SUM(CM79:CM81)</f>
        <v>2045</v>
      </c>
      <c r="CN82" s="854">
        <f>SUM(CN79:CN81)</f>
        <v>133</v>
      </c>
      <c r="CO82" s="845">
        <f>CM82+CN82</f>
        <v>2178</v>
      </c>
      <c r="CP82" s="846">
        <f>SUM(CP79:CP81)</f>
        <v>2158.5</v>
      </c>
    </row>
    <row r="83" spans="1:94" s="745" customFormat="1">
      <c r="B83" s="308"/>
      <c r="C83" s="308"/>
      <c r="D83" s="308"/>
      <c r="E83" s="308"/>
      <c r="F83" s="1779"/>
      <c r="G83" s="1780"/>
      <c r="H83" s="1780"/>
      <c r="I83" s="1780"/>
      <c r="J83" s="1780"/>
      <c r="K83" s="1780"/>
      <c r="L83" s="1780"/>
      <c r="M83" s="1780"/>
      <c r="N83" s="1780"/>
      <c r="O83" s="1780"/>
      <c r="P83" s="1780"/>
      <c r="Q83" s="1780"/>
      <c r="R83" s="1780"/>
      <c r="S83" s="1780"/>
      <c r="T83" s="1780"/>
      <c r="U83" s="1780"/>
      <c r="V83" s="1780"/>
      <c r="W83" s="1780"/>
      <c r="X83" s="1780"/>
      <c r="Y83" s="1780"/>
      <c r="Z83" s="1780"/>
      <c r="AA83" s="1780"/>
      <c r="AB83" s="1780"/>
      <c r="AC83" s="1780"/>
      <c r="AD83" s="1780"/>
      <c r="AE83" s="1780"/>
      <c r="AF83" s="1780"/>
      <c r="AG83" s="1780"/>
      <c r="AH83" s="1780"/>
      <c r="AI83" s="1780"/>
      <c r="AJ83" s="1780"/>
      <c r="AK83" s="1780"/>
      <c r="AL83" s="1780"/>
      <c r="AM83" s="1780"/>
      <c r="AN83" s="1780"/>
      <c r="AO83" s="1780"/>
      <c r="AP83" s="1780"/>
      <c r="AQ83" s="1780"/>
      <c r="AR83" s="1780"/>
      <c r="AS83" s="1780"/>
      <c r="AT83" s="1780"/>
      <c r="AU83" s="1780"/>
      <c r="AV83" s="1780"/>
      <c r="AW83" s="1780"/>
      <c r="AX83" s="1780"/>
      <c r="AY83" s="1780"/>
      <c r="AZ83" s="1780"/>
      <c r="BA83" s="1780"/>
      <c r="BB83" s="1780"/>
      <c r="BC83" s="1780"/>
      <c r="BD83" s="1780"/>
      <c r="BE83" s="1780"/>
      <c r="BF83" s="1780"/>
      <c r="BG83" s="1780"/>
      <c r="BH83" s="1780"/>
      <c r="BI83" s="1780"/>
      <c r="BJ83" s="1780"/>
      <c r="BK83" s="1780"/>
      <c r="BL83" s="1780"/>
      <c r="BM83" s="1780"/>
      <c r="BN83" s="1780"/>
      <c r="BO83" s="1780"/>
      <c r="BP83" s="1780"/>
      <c r="BQ83" s="1780"/>
      <c r="BR83" s="1780"/>
      <c r="BS83" s="1780"/>
      <c r="BT83" s="1780"/>
      <c r="BU83" s="1780"/>
      <c r="BV83" s="1780"/>
      <c r="BW83" s="1780"/>
      <c r="BX83" s="1780"/>
      <c r="BY83" s="1780"/>
      <c r="BZ83" s="1780"/>
      <c r="CA83" s="1780"/>
      <c r="CB83" s="1780"/>
      <c r="CC83" s="1780"/>
      <c r="CD83" s="1780"/>
      <c r="CE83" s="1780"/>
      <c r="CF83" s="1780"/>
      <c r="CG83" s="1781"/>
      <c r="CH83" s="1507"/>
      <c r="CI83" s="1508"/>
      <c r="CJ83" s="738"/>
      <c r="CK83" s="308"/>
    </row>
    <row r="84" spans="1:94">
      <c r="F84" s="1067"/>
      <c r="G84" s="1068"/>
      <c r="H84" s="752"/>
      <c r="I84" s="752"/>
      <c r="J84" s="752"/>
      <c r="K84" s="752"/>
      <c r="L84" s="752"/>
      <c r="M84" s="752"/>
      <c r="N84" s="752"/>
      <c r="O84" s="752"/>
      <c r="P84" s="752"/>
      <c r="Q84" s="752"/>
      <c r="R84" s="752"/>
      <c r="S84" s="752"/>
      <c r="T84" s="752"/>
      <c r="U84" s="752"/>
      <c r="V84" s="752"/>
      <c r="W84" s="752"/>
      <c r="X84" s="752"/>
      <c r="Y84" s="752"/>
      <c r="Z84" s="752"/>
      <c r="AA84" s="752"/>
      <c r="AB84" s="752"/>
      <c r="AC84" s="752"/>
      <c r="AD84" s="752"/>
      <c r="AE84" s="752"/>
      <c r="AF84" s="752"/>
      <c r="AG84" s="752"/>
      <c r="AH84" s="752"/>
      <c r="AI84" s="752"/>
      <c r="AJ84" s="752"/>
      <c r="AK84" s="752"/>
      <c r="AL84" s="752"/>
      <c r="AM84" s="752"/>
      <c r="AN84" s="752"/>
      <c r="AO84" s="752"/>
      <c r="AP84" s="752"/>
      <c r="AQ84" s="752"/>
      <c r="AR84" s="752"/>
      <c r="AS84" s="752"/>
      <c r="AT84" s="752"/>
      <c r="AU84" s="752"/>
      <c r="AV84" s="752"/>
      <c r="AW84" s="752"/>
      <c r="AX84" s="752"/>
      <c r="AY84" s="752"/>
      <c r="AZ84" s="752"/>
      <c r="BA84" s="752"/>
      <c r="BB84" s="752"/>
      <c r="BC84" s="752"/>
      <c r="BD84" s="752"/>
      <c r="BE84" s="752"/>
      <c r="BF84" s="752"/>
      <c r="BG84" s="752"/>
      <c r="BH84" s="752"/>
      <c r="BI84" s="752"/>
      <c r="BJ84" s="752"/>
      <c r="BK84" s="752"/>
      <c r="BL84" s="752"/>
      <c r="BM84" s="752"/>
      <c r="BN84" s="752"/>
      <c r="BO84" s="752"/>
      <c r="BP84" s="752"/>
      <c r="BQ84" s="752"/>
      <c r="BR84" s="752"/>
      <c r="BS84" s="752"/>
      <c r="BT84" s="752"/>
      <c r="BU84" s="752"/>
      <c r="BV84" s="752"/>
      <c r="BW84" s="752"/>
      <c r="BX84" s="752"/>
      <c r="BY84" s="752"/>
      <c r="BZ84" s="752"/>
      <c r="CA84" s="752"/>
      <c r="CB84" s="752"/>
      <c r="CC84" s="752"/>
      <c r="CD84" s="752"/>
      <c r="CE84" s="1069"/>
      <c r="CF84" s="752"/>
      <c r="CG84" s="1669"/>
      <c r="CH84" s="1061"/>
      <c r="CI84" s="1508"/>
    </row>
    <row r="85" spans="1:94" ht="13.5" thickBot="1">
      <c r="E85" s="382"/>
      <c r="F85" s="1067"/>
      <c r="G85" s="1068"/>
      <c r="H85" s="918"/>
      <c r="I85" s="918"/>
      <c r="J85" s="752"/>
      <c r="K85" s="752"/>
      <c r="L85" s="752"/>
      <c r="M85" s="752"/>
      <c r="N85" s="752"/>
      <c r="O85" s="752"/>
      <c r="P85" s="918"/>
      <c r="Q85" s="752"/>
      <c r="R85" s="752"/>
      <c r="S85" s="752"/>
      <c r="T85" s="752"/>
      <c r="U85" s="752"/>
      <c r="V85" s="752"/>
      <c r="W85" s="752"/>
      <c r="X85" s="752"/>
      <c r="Y85" s="752"/>
      <c r="Z85" s="752"/>
      <c r="AA85" s="752"/>
      <c r="AB85" s="752"/>
      <c r="AC85" s="752"/>
      <c r="AD85" s="752"/>
      <c r="AE85" s="752"/>
      <c r="AF85" s="752"/>
      <c r="AG85" s="752"/>
      <c r="AH85" s="752"/>
      <c r="AI85" s="752"/>
      <c r="AJ85" s="752"/>
      <c r="AK85" s="752"/>
      <c r="AL85" s="752"/>
      <c r="AM85" s="752"/>
      <c r="AN85" s="752"/>
      <c r="AO85" s="752"/>
      <c r="AP85" s="752"/>
      <c r="AQ85" s="752"/>
      <c r="AR85" s="752"/>
      <c r="AS85" s="752"/>
      <c r="AT85" s="752"/>
      <c r="AU85" s="752"/>
      <c r="AV85" s="752"/>
      <c r="AW85" s="752"/>
      <c r="AX85" s="752"/>
      <c r="AY85" s="752"/>
      <c r="AZ85" s="752"/>
      <c r="BA85" s="752"/>
      <c r="BB85" s="752"/>
      <c r="BC85" s="752"/>
      <c r="BD85" s="752"/>
      <c r="BE85" s="752"/>
      <c r="BF85" s="752"/>
      <c r="BG85" s="752"/>
      <c r="BH85" s="752"/>
      <c r="BI85" s="752"/>
      <c r="BJ85" s="752"/>
      <c r="BK85" s="752"/>
      <c r="BL85" s="752"/>
      <c r="BM85" s="752"/>
      <c r="BN85" s="752"/>
      <c r="BO85" s="752"/>
      <c r="BP85" s="752"/>
      <c r="BQ85" s="752"/>
      <c r="BR85" s="1778"/>
      <c r="BS85" s="1778"/>
      <c r="BT85" s="1778"/>
      <c r="BU85" s="1778"/>
      <c r="BV85" s="1778"/>
      <c r="BW85" s="1778"/>
      <c r="BX85" s="1778"/>
      <c r="BY85" s="1027"/>
      <c r="BZ85" s="752"/>
      <c r="CA85" s="752"/>
      <c r="CB85" s="752"/>
      <c r="CC85" s="752"/>
      <c r="CD85" s="752"/>
      <c r="CE85" s="1069"/>
      <c r="CF85" s="752"/>
      <c r="CG85" s="1669"/>
      <c r="CH85" s="1061"/>
      <c r="CI85" s="1508"/>
      <c r="CL85" s="304"/>
    </row>
    <row r="86" spans="1:94">
      <c r="E86" s="382"/>
      <c r="F86" s="1319" t="s">
        <v>245</v>
      </c>
      <c r="G86" s="1320"/>
      <c r="H86" s="1307">
        <f t="shared" ref="H86:H95" si="14">H7</f>
        <v>0</v>
      </c>
      <c r="I86" s="1307">
        <f>I7+J7/2+K7+M7/2</f>
        <v>0</v>
      </c>
      <c r="J86" s="1307"/>
      <c r="K86" s="1307"/>
      <c r="L86" s="1307"/>
      <c r="M86" s="1307"/>
      <c r="N86" s="1307">
        <f t="shared" ref="N86:N95" si="15">N7+O7/2</f>
        <v>0</v>
      </c>
      <c r="O86" s="1307"/>
      <c r="P86" s="1307">
        <f t="shared" ref="P86:P95" si="16">P7+Q7/2</f>
        <v>0</v>
      </c>
      <c r="Q86" s="1307"/>
      <c r="R86" s="1307"/>
      <c r="S86" s="1307"/>
      <c r="T86" s="1307"/>
      <c r="U86" s="1307">
        <f t="shared" ref="U86:U95" si="17">U7+V7/2</f>
        <v>0</v>
      </c>
      <c r="V86" s="1307"/>
      <c r="W86" s="1307"/>
      <c r="X86" s="1307"/>
      <c r="Y86" s="1307"/>
      <c r="Z86" s="1307">
        <f>Z7+AA7/2+AB7+AD7/2</f>
        <v>0</v>
      </c>
      <c r="AA86" s="1307"/>
      <c r="AB86" s="1307"/>
      <c r="AC86" s="1307"/>
      <c r="AD86" s="1307"/>
      <c r="AE86" s="1307">
        <f t="shared" ref="AE86:AE95" si="18">AE7+AF7/2</f>
        <v>0</v>
      </c>
      <c r="AF86" s="1307"/>
      <c r="AG86" s="1307"/>
      <c r="AH86" s="1307"/>
      <c r="AI86" s="1307">
        <f t="shared" ref="AI86:AI95" si="19">AI7+AJ7/2</f>
        <v>0</v>
      </c>
      <c r="AJ86" s="1307"/>
      <c r="AK86" s="1307"/>
      <c r="AL86" s="1307"/>
      <c r="AM86" s="1307"/>
      <c r="AN86" s="1307">
        <f t="shared" ref="AN86:AN95" si="20">AN7+AO7/2</f>
        <v>0</v>
      </c>
      <c r="AO86" s="1307"/>
      <c r="AP86" s="1307"/>
      <c r="AQ86" s="1307">
        <f t="shared" ref="AQ86:AQ95" si="21">AQ7+AR7/2</f>
        <v>0</v>
      </c>
      <c r="AR86" s="1307"/>
      <c r="AS86" s="1307">
        <f t="shared" ref="AS86:AT95" si="22">AS7</f>
        <v>0</v>
      </c>
      <c r="AT86" s="1307">
        <f t="shared" si="22"/>
        <v>0</v>
      </c>
      <c r="AU86" s="1307">
        <f t="shared" ref="AU86:AU95" si="23">AU7+AV7/2</f>
        <v>0</v>
      </c>
      <c r="AV86" s="1307"/>
      <c r="AW86" s="1307">
        <f t="shared" ref="AW86:AX95" si="24">AW7</f>
        <v>0</v>
      </c>
      <c r="AX86" s="1307">
        <f t="shared" si="24"/>
        <v>0</v>
      </c>
      <c r="AY86" s="1307">
        <f t="shared" ref="AY86:AY95" si="25">AY7+AZ7/2</f>
        <v>0</v>
      </c>
      <c r="AZ86" s="1307"/>
      <c r="BA86" s="1307">
        <f t="shared" ref="BA86:BB95" si="26">BA7</f>
        <v>0</v>
      </c>
      <c r="BB86" s="1307">
        <f t="shared" si="26"/>
        <v>0</v>
      </c>
      <c r="BC86" s="1307"/>
      <c r="BD86" s="1307">
        <f t="shared" ref="BD86:BD95" si="27">BD7+BE7/2</f>
        <v>0</v>
      </c>
      <c r="BE86" s="1307"/>
      <c r="BF86" s="1307">
        <f t="shared" ref="BF86:BG95" si="28">BF7</f>
        <v>0</v>
      </c>
      <c r="BG86" s="1307">
        <f t="shared" si="28"/>
        <v>0</v>
      </c>
      <c r="BH86" s="1307"/>
      <c r="BI86" s="1307">
        <f t="shared" ref="BI86:BI95" si="29">BI7+BJ7/2</f>
        <v>0</v>
      </c>
      <c r="BJ86" s="1307"/>
      <c r="BK86" s="1307">
        <f t="shared" ref="BK86:BL95" si="30">BK7</f>
        <v>0</v>
      </c>
      <c r="BL86" s="1307">
        <f t="shared" si="30"/>
        <v>0</v>
      </c>
      <c r="BM86" s="1307"/>
      <c r="BN86" s="1307">
        <f t="shared" ref="BN86:BN95" si="31">BN7+BO7/2</f>
        <v>0</v>
      </c>
      <c r="BO86" s="1307"/>
      <c r="BP86" s="1307">
        <f t="shared" ref="BP86:BQ95" si="32">BP7</f>
        <v>0</v>
      </c>
      <c r="BQ86" s="1307">
        <f t="shared" si="32"/>
        <v>0</v>
      </c>
      <c r="BR86" s="1307">
        <f t="shared" ref="BR86:BR95" si="33">BR7+BS7/2</f>
        <v>0</v>
      </c>
      <c r="BS86" s="1307"/>
      <c r="BT86" s="1307">
        <f t="shared" ref="BT86:BU95" si="34">BT7</f>
        <v>0</v>
      </c>
      <c r="BU86" s="1307">
        <f t="shared" si="34"/>
        <v>0</v>
      </c>
      <c r="BV86" s="1307"/>
      <c r="BW86" s="1307"/>
      <c r="BX86" s="1307">
        <f t="shared" ref="BX86:BX95" si="35">BX7+BY7/2</f>
        <v>0</v>
      </c>
      <c r="BY86" s="1307"/>
      <c r="BZ86" s="1307">
        <f t="shared" ref="BZ86:CA95" si="36">BZ7</f>
        <v>0</v>
      </c>
      <c r="CA86" s="1307">
        <f t="shared" si="36"/>
        <v>0</v>
      </c>
      <c r="CB86" s="1308"/>
      <c r="CC86" s="1579"/>
      <c r="CD86" s="1579"/>
      <c r="CE86" s="1309">
        <f t="shared" ref="CE86:CE95" si="37">SUM(H86:CB86)</f>
        <v>0</v>
      </c>
      <c r="CF86" s="752"/>
      <c r="CG86" s="1669"/>
      <c r="CH86" s="1061"/>
      <c r="CI86" s="1509"/>
    </row>
    <row r="87" spans="1:94">
      <c r="E87" s="382"/>
      <c r="F87" s="1321" t="s">
        <v>246</v>
      </c>
      <c r="G87" s="1125"/>
      <c r="H87" s="1102">
        <f t="shared" si="14"/>
        <v>0</v>
      </c>
      <c r="I87" s="1102">
        <f t="shared" ref="I87:I95" si="38">I8+J8/2+K8+M8/2</f>
        <v>0</v>
      </c>
      <c r="J87" s="1102"/>
      <c r="K87" s="1102"/>
      <c r="L87" s="1102"/>
      <c r="M87" s="1102"/>
      <c r="N87" s="1102">
        <f t="shared" si="15"/>
        <v>0</v>
      </c>
      <c r="O87" s="1102"/>
      <c r="P87" s="1102">
        <f t="shared" si="16"/>
        <v>0</v>
      </c>
      <c r="Q87" s="1102"/>
      <c r="R87" s="1102"/>
      <c r="S87" s="1102"/>
      <c r="T87" s="1102"/>
      <c r="U87" s="1102">
        <f t="shared" si="17"/>
        <v>0</v>
      </c>
      <c r="V87" s="1102"/>
      <c r="W87" s="1102"/>
      <c r="X87" s="1102"/>
      <c r="Y87" s="1102"/>
      <c r="Z87" s="1102">
        <f t="shared" ref="Z87:Z95" si="39">Z8+AA8/2+AB8+AD8/2</f>
        <v>0</v>
      </c>
      <c r="AA87" s="1102"/>
      <c r="AB87" s="1102"/>
      <c r="AC87" s="1102"/>
      <c r="AD87" s="1102"/>
      <c r="AE87" s="1102">
        <f t="shared" si="18"/>
        <v>0</v>
      </c>
      <c r="AF87" s="1102"/>
      <c r="AG87" s="1102"/>
      <c r="AH87" s="1102"/>
      <c r="AI87" s="1102">
        <f t="shared" si="19"/>
        <v>0</v>
      </c>
      <c r="AJ87" s="1102"/>
      <c r="AK87" s="1102"/>
      <c r="AL87" s="1102"/>
      <c r="AM87" s="1102"/>
      <c r="AN87" s="1102">
        <f t="shared" si="20"/>
        <v>0</v>
      </c>
      <c r="AO87" s="1102"/>
      <c r="AP87" s="1102"/>
      <c r="AQ87" s="1102">
        <f t="shared" si="21"/>
        <v>0</v>
      </c>
      <c r="AR87" s="1102"/>
      <c r="AS87" s="1102">
        <f t="shared" si="22"/>
        <v>0</v>
      </c>
      <c r="AT87" s="1102">
        <f t="shared" si="22"/>
        <v>0</v>
      </c>
      <c r="AU87" s="1102">
        <f t="shared" si="23"/>
        <v>0</v>
      </c>
      <c r="AV87" s="1102"/>
      <c r="AW87" s="1102">
        <f t="shared" si="24"/>
        <v>0</v>
      </c>
      <c r="AX87" s="1102">
        <f t="shared" si="24"/>
        <v>0</v>
      </c>
      <c r="AY87" s="1102">
        <f t="shared" si="25"/>
        <v>0</v>
      </c>
      <c r="AZ87" s="1102"/>
      <c r="BA87" s="1102">
        <f t="shared" si="26"/>
        <v>0</v>
      </c>
      <c r="BB87" s="1102">
        <f t="shared" si="26"/>
        <v>0</v>
      </c>
      <c r="BC87" s="1102"/>
      <c r="BD87" s="1102">
        <f t="shared" si="27"/>
        <v>0</v>
      </c>
      <c r="BE87" s="1102"/>
      <c r="BF87" s="1102">
        <f t="shared" si="28"/>
        <v>0</v>
      </c>
      <c r="BG87" s="1102">
        <f t="shared" si="28"/>
        <v>0</v>
      </c>
      <c r="BH87" s="1102"/>
      <c r="BI87" s="1102">
        <f t="shared" si="29"/>
        <v>0</v>
      </c>
      <c r="BJ87" s="1102"/>
      <c r="BK87" s="1102">
        <f t="shared" si="30"/>
        <v>0</v>
      </c>
      <c r="BL87" s="1102">
        <f t="shared" si="30"/>
        <v>0</v>
      </c>
      <c r="BM87" s="1102"/>
      <c r="BN87" s="1102">
        <f t="shared" si="31"/>
        <v>0</v>
      </c>
      <c r="BO87" s="1102"/>
      <c r="BP87" s="1102">
        <f t="shared" si="32"/>
        <v>0</v>
      </c>
      <c r="BQ87" s="1102">
        <f t="shared" si="32"/>
        <v>0</v>
      </c>
      <c r="BR87" s="1102">
        <f t="shared" si="33"/>
        <v>0</v>
      </c>
      <c r="BS87" s="1102"/>
      <c r="BT87" s="1102">
        <f t="shared" si="34"/>
        <v>0</v>
      </c>
      <c r="BU87" s="1102">
        <f t="shared" si="34"/>
        <v>0</v>
      </c>
      <c r="BV87" s="1102"/>
      <c r="BW87" s="1102"/>
      <c r="BX87" s="1102">
        <f t="shared" si="35"/>
        <v>0</v>
      </c>
      <c r="BY87" s="1102"/>
      <c r="BZ87" s="1102">
        <f t="shared" si="36"/>
        <v>0</v>
      </c>
      <c r="CA87" s="1102">
        <f t="shared" si="36"/>
        <v>0</v>
      </c>
      <c r="CB87" s="1292"/>
      <c r="CC87" s="1220"/>
      <c r="CD87" s="1220"/>
      <c r="CE87" s="1322">
        <f t="shared" si="37"/>
        <v>0</v>
      </c>
    </row>
    <row r="88" spans="1:94" ht="13.5" thickBot="1">
      <c r="E88" s="382"/>
      <c r="F88" s="1323" t="s">
        <v>247</v>
      </c>
      <c r="G88" s="1315"/>
      <c r="H88" s="1316">
        <f t="shared" si="14"/>
        <v>0</v>
      </c>
      <c r="I88" s="1316">
        <f t="shared" si="38"/>
        <v>0</v>
      </c>
      <c r="J88" s="1316"/>
      <c r="K88" s="1316"/>
      <c r="L88" s="1316"/>
      <c r="M88" s="1316"/>
      <c r="N88" s="1316">
        <f t="shared" si="15"/>
        <v>0</v>
      </c>
      <c r="O88" s="1316"/>
      <c r="P88" s="1316">
        <f t="shared" si="16"/>
        <v>0</v>
      </c>
      <c r="Q88" s="1316"/>
      <c r="R88" s="1316"/>
      <c r="S88" s="1316"/>
      <c r="T88" s="1316"/>
      <c r="U88" s="1316">
        <f t="shared" si="17"/>
        <v>0</v>
      </c>
      <c r="V88" s="1316"/>
      <c r="W88" s="1316"/>
      <c r="X88" s="1316"/>
      <c r="Y88" s="1316"/>
      <c r="Z88" s="1316">
        <f t="shared" si="39"/>
        <v>0</v>
      </c>
      <c r="AA88" s="1316"/>
      <c r="AB88" s="1316"/>
      <c r="AC88" s="1316"/>
      <c r="AD88" s="1316"/>
      <c r="AE88" s="1316">
        <f t="shared" si="18"/>
        <v>0</v>
      </c>
      <c r="AF88" s="1316"/>
      <c r="AG88" s="1316"/>
      <c r="AH88" s="1316"/>
      <c r="AI88" s="1316">
        <f t="shared" si="19"/>
        <v>0</v>
      </c>
      <c r="AJ88" s="1316"/>
      <c r="AK88" s="1316"/>
      <c r="AL88" s="1316"/>
      <c r="AM88" s="1316"/>
      <c r="AN88" s="1316">
        <f t="shared" si="20"/>
        <v>0</v>
      </c>
      <c r="AO88" s="1316"/>
      <c r="AP88" s="1316"/>
      <c r="AQ88" s="1316">
        <f t="shared" si="21"/>
        <v>0</v>
      </c>
      <c r="AR88" s="1316"/>
      <c r="AS88" s="1316">
        <f t="shared" si="22"/>
        <v>0</v>
      </c>
      <c r="AT88" s="1316">
        <f t="shared" si="22"/>
        <v>0</v>
      </c>
      <c r="AU88" s="1316">
        <f t="shared" si="23"/>
        <v>0</v>
      </c>
      <c r="AV88" s="1316"/>
      <c r="AW88" s="1316">
        <f t="shared" si="24"/>
        <v>0</v>
      </c>
      <c r="AX88" s="1316">
        <f t="shared" si="24"/>
        <v>0</v>
      </c>
      <c r="AY88" s="1316">
        <f t="shared" si="25"/>
        <v>0</v>
      </c>
      <c r="AZ88" s="1316"/>
      <c r="BA88" s="1316">
        <f t="shared" si="26"/>
        <v>0</v>
      </c>
      <c r="BB88" s="1316">
        <f t="shared" si="26"/>
        <v>0</v>
      </c>
      <c r="BC88" s="1316"/>
      <c r="BD88" s="1316">
        <f t="shared" si="27"/>
        <v>0</v>
      </c>
      <c r="BE88" s="1316"/>
      <c r="BF88" s="1316">
        <f t="shared" si="28"/>
        <v>0</v>
      </c>
      <c r="BG88" s="1316">
        <f t="shared" si="28"/>
        <v>0</v>
      </c>
      <c r="BH88" s="1316"/>
      <c r="BI88" s="1316">
        <f t="shared" si="29"/>
        <v>0</v>
      </c>
      <c r="BJ88" s="1316"/>
      <c r="BK88" s="1316">
        <f t="shared" si="30"/>
        <v>0</v>
      </c>
      <c r="BL88" s="1316">
        <f t="shared" si="30"/>
        <v>0</v>
      </c>
      <c r="BM88" s="1316"/>
      <c r="BN88" s="1316">
        <f t="shared" si="31"/>
        <v>0</v>
      </c>
      <c r="BO88" s="1316"/>
      <c r="BP88" s="1316">
        <f t="shared" si="32"/>
        <v>0</v>
      </c>
      <c r="BQ88" s="1316">
        <f t="shared" si="32"/>
        <v>0</v>
      </c>
      <c r="BR88" s="1316">
        <f t="shared" si="33"/>
        <v>0</v>
      </c>
      <c r="BS88" s="1316"/>
      <c r="BT88" s="1316">
        <f t="shared" si="34"/>
        <v>0</v>
      </c>
      <c r="BU88" s="1316">
        <f t="shared" si="34"/>
        <v>0</v>
      </c>
      <c r="BV88" s="1316"/>
      <c r="BW88" s="1316"/>
      <c r="BX88" s="1316">
        <f t="shared" si="35"/>
        <v>0</v>
      </c>
      <c r="BY88" s="1316"/>
      <c r="BZ88" s="1316">
        <f t="shared" si="36"/>
        <v>0</v>
      </c>
      <c r="CA88" s="1316">
        <f t="shared" si="36"/>
        <v>0</v>
      </c>
      <c r="CB88" s="1317"/>
      <c r="CC88" s="1580"/>
      <c r="CD88" s="1580"/>
      <c r="CE88" s="1318">
        <f t="shared" si="37"/>
        <v>0</v>
      </c>
    </row>
    <row r="89" spans="1:94">
      <c r="E89" s="382"/>
      <c r="F89" s="1299" t="s">
        <v>171</v>
      </c>
      <c r="G89" s="1300"/>
      <c r="H89" s="1301">
        <f t="shared" si="14"/>
        <v>0</v>
      </c>
      <c r="I89" s="1301">
        <f t="shared" si="38"/>
        <v>0</v>
      </c>
      <c r="J89" s="1301"/>
      <c r="K89" s="1301"/>
      <c r="L89" s="1301"/>
      <c r="M89" s="1301"/>
      <c r="N89" s="1301">
        <f t="shared" si="15"/>
        <v>0</v>
      </c>
      <c r="O89" s="1301"/>
      <c r="P89" s="1301">
        <f t="shared" si="16"/>
        <v>0</v>
      </c>
      <c r="Q89" s="1301"/>
      <c r="R89" s="1301"/>
      <c r="S89" s="1301"/>
      <c r="T89" s="1301"/>
      <c r="U89" s="1301">
        <f t="shared" si="17"/>
        <v>0</v>
      </c>
      <c r="V89" s="1301"/>
      <c r="W89" s="1301"/>
      <c r="X89" s="1301"/>
      <c r="Y89" s="1301"/>
      <c r="Z89" s="1301">
        <f t="shared" si="39"/>
        <v>0</v>
      </c>
      <c r="AA89" s="1301"/>
      <c r="AB89" s="1301"/>
      <c r="AC89" s="1301"/>
      <c r="AD89" s="1301"/>
      <c r="AE89" s="1301">
        <f t="shared" si="18"/>
        <v>0</v>
      </c>
      <c r="AF89" s="1301"/>
      <c r="AG89" s="1301"/>
      <c r="AH89" s="1301"/>
      <c r="AI89" s="1301">
        <f t="shared" si="19"/>
        <v>0</v>
      </c>
      <c r="AJ89" s="1301"/>
      <c r="AK89" s="1301"/>
      <c r="AL89" s="1301"/>
      <c r="AM89" s="1301"/>
      <c r="AN89" s="1301">
        <f t="shared" si="20"/>
        <v>0</v>
      </c>
      <c r="AO89" s="1301"/>
      <c r="AP89" s="1301"/>
      <c r="AQ89" s="1301">
        <f t="shared" si="21"/>
        <v>0</v>
      </c>
      <c r="AR89" s="1301"/>
      <c r="AS89" s="1301">
        <f t="shared" si="22"/>
        <v>0</v>
      </c>
      <c r="AT89" s="1301">
        <f t="shared" si="22"/>
        <v>0</v>
      </c>
      <c r="AU89" s="1301">
        <f t="shared" si="23"/>
        <v>0</v>
      </c>
      <c r="AV89" s="1301"/>
      <c r="AW89" s="1301">
        <f t="shared" si="24"/>
        <v>0</v>
      </c>
      <c r="AX89" s="1301">
        <f t="shared" si="24"/>
        <v>0</v>
      </c>
      <c r="AY89" s="1301">
        <f t="shared" si="25"/>
        <v>0</v>
      </c>
      <c r="AZ89" s="1301"/>
      <c r="BA89" s="1301">
        <f t="shared" si="26"/>
        <v>0</v>
      </c>
      <c r="BB89" s="1301">
        <f t="shared" si="26"/>
        <v>0</v>
      </c>
      <c r="BC89" s="1301"/>
      <c r="BD89" s="1301">
        <f t="shared" si="27"/>
        <v>0</v>
      </c>
      <c r="BE89" s="1301"/>
      <c r="BF89" s="1301">
        <f t="shared" si="28"/>
        <v>0</v>
      </c>
      <c r="BG89" s="1301">
        <f t="shared" si="28"/>
        <v>0</v>
      </c>
      <c r="BH89" s="1301"/>
      <c r="BI89" s="1301">
        <f t="shared" si="29"/>
        <v>0</v>
      </c>
      <c r="BJ89" s="1301"/>
      <c r="BK89" s="1301">
        <f t="shared" si="30"/>
        <v>0</v>
      </c>
      <c r="BL89" s="1301">
        <f t="shared" si="30"/>
        <v>0</v>
      </c>
      <c r="BM89" s="1301"/>
      <c r="BN89" s="1301">
        <f t="shared" si="31"/>
        <v>0</v>
      </c>
      <c r="BO89" s="1301"/>
      <c r="BP89" s="1301">
        <f t="shared" si="32"/>
        <v>0</v>
      </c>
      <c r="BQ89" s="1301">
        <f t="shared" si="32"/>
        <v>0</v>
      </c>
      <c r="BR89" s="1301">
        <f t="shared" si="33"/>
        <v>0</v>
      </c>
      <c r="BS89" s="1301"/>
      <c r="BT89" s="1301">
        <f t="shared" si="34"/>
        <v>0</v>
      </c>
      <c r="BU89" s="1301">
        <f t="shared" si="34"/>
        <v>0</v>
      </c>
      <c r="BV89" s="1301"/>
      <c r="BW89" s="1301"/>
      <c r="BX89" s="1301">
        <f t="shared" si="35"/>
        <v>0</v>
      </c>
      <c r="BY89" s="1301"/>
      <c r="BZ89" s="1301">
        <f t="shared" si="36"/>
        <v>0</v>
      </c>
      <c r="CA89" s="1301">
        <f t="shared" si="36"/>
        <v>0</v>
      </c>
      <c r="CB89" s="1302"/>
      <c r="CC89" s="1220"/>
      <c r="CD89" s="1220"/>
      <c r="CE89" s="1294">
        <f t="shared" si="37"/>
        <v>0</v>
      </c>
    </row>
    <row r="90" spans="1:94" ht="13.5" thickBot="1">
      <c r="E90" s="382"/>
      <c r="F90" s="1295"/>
      <c r="G90" s="1296"/>
      <c r="H90" s="1104">
        <f t="shared" si="14"/>
        <v>0</v>
      </c>
      <c r="I90" s="1104">
        <f t="shared" si="38"/>
        <v>0</v>
      </c>
      <c r="J90" s="1104"/>
      <c r="K90" s="1104"/>
      <c r="L90" s="1104"/>
      <c r="M90" s="1104"/>
      <c r="N90" s="1104">
        <f t="shared" si="15"/>
        <v>0</v>
      </c>
      <c r="O90" s="1104"/>
      <c r="P90" s="1104">
        <f t="shared" si="16"/>
        <v>0</v>
      </c>
      <c r="Q90" s="1104"/>
      <c r="R90" s="1104"/>
      <c r="S90" s="1104"/>
      <c r="T90" s="1104"/>
      <c r="U90" s="1104">
        <f t="shared" si="17"/>
        <v>0</v>
      </c>
      <c r="V90" s="1104"/>
      <c r="W90" s="1104"/>
      <c r="X90" s="1104"/>
      <c r="Y90" s="1104"/>
      <c r="Z90" s="1104">
        <f t="shared" si="39"/>
        <v>0</v>
      </c>
      <c r="AA90" s="1104"/>
      <c r="AB90" s="1104"/>
      <c r="AC90" s="1104"/>
      <c r="AD90" s="1104"/>
      <c r="AE90" s="1104">
        <f t="shared" si="18"/>
        <v>0</v>
      </c>
      <c r="AF90" s="1104"/>
      <c r="AG90" s="1104"/>
      <c r="AH90" s="1104"/>
      <c r="AI90" s="1104">
        <f t="shared" si="19"/>
        <v>0</v>
      </c>
      <c r="AJ90" s="1104"/>
      <c r="AK90" s="1104"/>
      <c r="AL90" s="1104"/>
      <c r="AM90" s="1104"/>
      <c r="AN90" s="1104">
        <f t="shared" si="20"/>
        <v>0</v>
      </c>
      <c r="AO90" s="1104"/>
      <c r="AP90" s="1104"/>
      <c r="AQ90" s="1104">
        <f t="shared" si="21"/>
        <v>0</v>
      </c>
      <c r="AR90" s="1104"/>
      <c r="AS90" s="1104">
        <f t="shared" si="22"/>
        <v>0</v>
      </c>
      <c r="AT90" s="1104">
        <f t="shared" si="22"/>
        <v>0</v>
      </c>
      <c r="AU90" s="1104">
        <f t="shared" si="23"/>
        <v>0</v>
      </c>
      <c r="AV90" s="1104"/>
      <c r="AW90" s="1104">
        <f t="shared" si="24"/>
        <v>0</v>
      </c>
      <c r="AX90" s="1104">
        <f t="shared" si="24"/>
        <v>0</v>
      </c>
      <c r="AY90" s="1104">
        <f t="shared" si="25"/>
        <v>0</v>
      </c>
      <c r="AZ90" s="1104"/>
      <c r="BA90" s="1104">
        <f t="shared" si="26"/>
        <v>0</v>
      </c>
      <c r="BB90" s="1104">
        <f t="shared" si="26"/>
        <v>0</v>
      </c>
      <c r="BC90" s="1104"/>
      <c r="BD90" s="1104">
        <f t="shared" si="27"/>
        <v>0</v>
      </c>
      <c r="BE90" s="1104"/>
      <c r="BF90" s="1104">
        <f t="shared" si="28"/>
        <v>0</v>
      </c>
      <c r="BG90" s="1104">
        <f t="shared" si="28"/>
        <v>0</v>
      </c>
      <c r="BH90" s="1104"/>
      <c r="BI90" s="1104">
        <f t="shared" si="29"/>
        <v>0</v>
      </c>
      <c r="BJ90" s="1104"/>
      <c r="BK90" s="1104">
        <f t="shared" si="30"/>
        <v>0</v>
      </c>
      <c r="BL90" s="1104">
        <f t="shared" si="30"/>
        <v>0</v>
      </c>
      <c r="BM90" s="1104"/>
      <c r="BN90" s="1104">
        <f t="shared" si="31"/>
        <v>0</v>
      </c>
      <c r="BO90" s="1104"/>
      <c r="BP90" s="1104">
        <f t="shared" si="32"/>
        <v>0</v>
      </c>
      <c r="BQ90" s="1104">
        <f t="shared" si="32"/>
        <v>0</v>
      </c>
      <c r="BR90" s="1104">
        <f t="shared" si="33"/>
        <v>0</v>
      </c>
      <c r="BS90" s="1104"/>
      <c r="BT90" s="1104">
        <f t="shared" si="34"/>
        <v>0</v>
      </c>
      <c r="BU90" s="1104">
        <f t="shared" si="34"/>
        <v>0</v>
      </c>
      <c r="BV90" s="1104"/>
      <c r="BW90" s="1104"/>
      <c r="BX90" s="1104">
        <f t="shared" si="35"/>
        <v>0</v>
      </c>
      <c r="BY90" s="1104"/>
      <c r="BZ90" s="1104">
        <f t="shared" si="36"/>
        <v>0</v>
      </c>
      <c r="CA90" s="1104">
        <f t="shared" si="36"/>
        <v>0</v>
      </c>
      <c r="CB90" s="1297"/>
      <c r="CC90" s="1581"/>
      <c r="CD90" s="1581"/>
      <c r="CE90" s="1298">
        <f t="shared" si="37"/>
        <v>0</v>
      </c>
    </row>
    <row r="91" spans="1:94">
      <c r="A91" s="1303"/>
      <c r="B91" s="1304"/>
      <c r="C91" s="1304"/>
      <c r="D91" s="1304"/>
      <c r="E91" s="1304"/>
      <c r="F91" s="1305" t="s">
        <v>248</v>
      </c>
      <c r="G91" s="1306"/>
      <c r="H91" s="1307">
        <f t="shared" si="14"/>
        <v>0</v>
      </c>
      <c r="I91" s="1307">
        <f t="shared" si="38"/>
        <v>0</v>
      </c>
      <c r="J91" s="1307"/>
      <c r="K91" s="1307"/>
      <c r="L91" s="1307"/>
      <c r="M91" s="1307"/>
      <c r="N91" s="1307">
        <f t="shared" si="15"/>
        <v>0</v>
      </c>
      <c r="O91" s="1307"/>
      <c r="P91" s="1307">
        <f t="shared" si="16"/>
        <v>0</v>
      </c>
      <c r="Q91" s="1307"/>
      <c r="R91" s="1307"/>
      <c r="S91" s="1307"/>
      <c r="T91" s="1307"/>
      <c r="U91" s="1307">
        <f t="shared" si="17"/>
        <v>0</v>
      </c>
      <c r="V91" s="1307"/>
      <c r="W91" s="1307"/>
      <c r="X91" s="1307"/>
      <c r="Y91" s="1307"/>
      <c r="Z91" s="1307">
        <f t="shared" si="39"/>
        <v>0</v>
      </c>
      <c r="AA91" s="1307"/>
      <c r="AB91" s="1307"/>
      <c r="AC91" s="1307"/>
      <c r="AD91" s="1307"/>
      <c r="AE91" s="1307">
        <f t="shared" si="18"/>
        <v>0</v>
      </c>
      <c r="AF91" s="1307"/>
      <c r="AG91" s="1307"/>
      <c r="AH91" s="1307"/>
      <c r="AI91" s="1307">
        <f t="shared" si="19"/>
        <v>0</v>
      </c>
      <c r="AJ91" s="1307"/>
      <c r="AK91" s="1307"/>
      <c r="AL91" s="1307"/>
      <c r="AM91" s="1307"/>
      <c r="AN91" s="1307">
        <f t="shared" si="20"/>
        <v>0</v>
      </c>
      <c r="AO91" s="1307"/>
      <c r="AP91" s="1307"/>
      <c r="AQ91" s="1307">
        <f t="shared" si="21"/>
        <v>0</v>
      </c>
      <c r="AR91" s="1307"/>
      <c r="AS91" s="1307">
        <f t="shared" si="22"/>
        <v>0</v>
      </c>
      <c r="AT91" s="1307">
        <f t="shared" si="22"/>
        <v>0</v>
      </c>
      <c r="AU91" s="1307">
        <f t="shared" si="23"/>
        <v>0</v>
      </c>
      <c r="AV91" s="1307"/>
      <c r="AW91" s="1307">
        <f t="shared" si="24"/>
        <v>0</v>
      </c>
      <c r="AX91" s="1307">
        <f t="shared" si="24"/>
        <v>0</v>
      </c>
      <c r="AY91" s="1307">
        <f t="shared" si="25"/>
        <v>0</v>
      </c>
      <c r="AZ91" s="1307"/>
      <c r="BA91" s="1307">
        <f t="shared" si="26"/>
        <v>0</v>
      </c>
      <c r="BB91" s="1307">
        <f t="shared" si="26"/>
        <v>0</v>
      </c>
      <c r="BC91" s="1307"/>
      <c r="BD91" s="1307">
        <f t="shared" si="27"/>
        <v>0</v>
      </c>
      <c r="BE91" s="1307"/>
      <c r="BF91" s="1307">
        <f t="shared" si="28"/>
        <v>0</v>
      </c>
      <c r="BG91" s="1307">
        <f t="shared" si="28"/>
        <v>0</v>
      </c>
      <c r="BH91" s="1307"/>
      <c r="BI91" s="1307">
        <f t="shared" si="29"/>
        <v>0</v>
      </c>
      <c r="BJ91" s="1307"/>
      <c r="BK91" s="1307">
        <f t="shared" si="30"/>
        <v>0</v>
      </c>
      <c r="BL91" s="1307">
        <f t="shared" si="30"/>
        <v>0</v>
      </c>
      <c r="BM91" s="1307"/>
      <c r="BN91" s="1307">
        <f t="shared" si="31"/>
        <v>0</v>
      </c>
      <c r="BO91" s="1307"/>
      <c r="BP91" s="1307">
        <f t="shared" si="32"/>
        <v>0</v>
      </c>
      <c r="BQ91" s="1307">
        <f t="shared" si="32"/>
        <v>0</v>
      </c>
      <c r="BR91" s="1307">
        <f t="shared" si="33"/>
        <v>0</v>
      </c>
      <c r="BS91" s="1307"/>
      <c r="BT91" s="1307">
        <f t="shared" si="34"/>
        <v>0</v>
      </c>
      <c r="BU91" s="1307">
        <f t="shared" si="34"/>
        <v>0</v>
      </c>
      <c r="BV91" s="1307"/>
      <c r="BW91" s="1307"/>
      <c r="BX91" s="1307">
        <f t="shared" si="35"/>
        <v>0</v>
      </c>
      <c r="BY91" s="1307"/>
      <c r="BZ91" s="1307">
        <f t="shared" si="36"/>
        <v>0</v>
      </c>
      <c r="CA91" s="1307">
        <f t="shared" si="36"/>
        <v>0</v>
      </c>
      <c r="CB91" s="1308"/>
      <c r="CC91" s="1579"/>
      <c r="CD91" s="1579"/>
      <c r="CE91" s="1309">
        <f t="shared" si="37"/>
        <v>0</v>
      </c>
    </row>
    <row r="92" spans="1:94">
      <c r="A92" s="1310"/>
      <c r="B92" s="382"/>
      <c r="C92" s="382"/>
      <c r="D92" s="382"/>
      <c r="E92" s="382"/>
      <c r="F92" s="1291" t="s">
        <v>249</v>
      </c>
      <c r="G92" s="1125"/>
      <c r="H92" s="1102">
        <f t="shared" si="14"/>
        <v>0</v>
      </c>
      <c r="I92" s="1102">
        <f t="shared" si="38"/>
        <v>0</v>
      </c>
      <c r="J92" s="1102"/>
      <c r="K92" s="1102"/>
      <c r="L92" s="1102"/>
      <c r="M92" s="1102"/>
      <c r="N92" s="1102">
        <f t="shared" si="15"/>
        <v>0</v>
      </c>
      <c r="O92" s="1102"/>
      <c r="P92" s="1102">
        <f t="shared" si="16"/>
        <v>0</v>
      </c>
      <c r="Q92" s="1102"/>
      <c r="R92" s="1102"/>
      <c r="S92" s="1102"/>
      <c r="T92" s="1102"/>
      <c r="U92" s="1102">
        <f t="shared" si="17"/>
        <v>0</v>
      </c>
      <c r="V92" s="1102"/>
      <c r="W92" s="1102"/>
      <c r="X92" s="1102"/>
      <c r="Y92" s="1102"/>
      <c r="Z92" s="1102">
        <f t="shared" si="39"/>
        <v>0</v>
      </c>
      <c r="AA92" s="1102"/>
      <c r="AB92" s="1102"/>
      <c r="AC92" s="1102"/>
      <c r="AD92" s="1102"/>
      <c r="AE92" s="1102">
        <f t="shared" si="18"/>
        <v>0</v>
      </c>
      <c r="AF92" s="1102"/>
      <c r="AG92" s="1102"/>
      <c r="AH92" s="1102"/>
      <c r="AI92" s="1102">
        <f t="shared" si="19"/>
        <v>0</v>
      </c>
      <c r="AJ92" s="1102"/>
      <c r="AK92" s="1102"/>
      <c r="AL92" s="1102"/>
      <c r="AM92" s="1102"/>
      <c r="AN92" s="1102">
        <f t="shared" si="20"/>
        <v>0</v>
      </c>
      <c r="AO92" s="1102"/>
      <c r="AP92" s="1102"/>
      <c r="AQ92" s="1102">
        <f t="shared" si="21"/>
        <v>0</v>
      </c>
      <c r="AR92" s="1102"/>
      <c r="AS92" s="1102">
        <f t="shared" si="22"/>
        <v>0</v>
      </c>
      <c r="AT92" s="1102">
        <f t="shared" si="22"/>
        <v>0</v>
      </c>
      <c r="AU92" s="1102">
        <f t="shared" si="23"/>
        <v>0</v>
      </c>
      <c r="AV92" s="1102"/>
      <c r="AW92" s="1102">
        <f t="shared" si="24"/>
        <v>0</v>
      </c>
      <c r="AX92" s="1102">
        <f t="shared" si="24"/>
        <v>0</v>
      </c>
      <c r="AY92" s="1102">
        <f t="shared" si="25"/>
        <v>0</v>
      </c>
      <c r="AZ92" s="1102"/>
      <c r="BA92" s="1102">
        <f t="shared" si="26"/>
        <v>0</v>
      </c>
      <c r="BB92" s="1102">
        <f t="shared" si="26"/>
        <v>0</v>
      </c>
      <c r="BC92" s="1102"/>
      <c r="BD92" s="1102">
        <f t="shared" si="27"/>
        <v>0</v>
      </c>
      <c r="BE92" s="1102"/>
      <c r="BF92" s="1102">
        <f t="shared" si="28"/>
        <v>0</v>
      </c>
      <c r="BG92" s="1102">
        <f t="shared" si="28"/>
        <v>0</v>
      </c>
      <c r="BH92" s="1102"/>
      <c r="BI92" s="1102">
        <f t="shared" si="29"/>
        <v>0</v>
      </c>
      <c r="BJ92" s="1102"/>
      <c r="BK92" s="1102">
        <f t="shared" si="30"/>
        <v>0</v>
      </c>
      <c r="BL92" s="1102">
        <f t="shared" si="30"/>
        <v>0</v>
      </c>
      <c r="BM92" s="1102"/>
      <c r="BN92" s="1102">
        <f t="shared" si="31"/>
        <v>0</v>
      </c>
      <c r="BO92" s="1102"/>
      <c r="BP92" s="1102">
        <f t="shared" si="32"/>
        <v>0</v>
      </c>
      <c r="BQ92" s="1102">
        <f t="shared" si="32"/>
        <v>0</v>
      </c>
      <c r="BR92" s="1102">
        <f t="shared" si="33"/>
        <v>0</v>
      </c>
      <c r="BS92" s="1102"/>
      <c r="BT92" s="1102">
        <f t="shared" si="34"/>
        <v>0</v>
      </c>
      <c r="BU92" s="1102">
        <f t="shared" si="34"/>
        <v>0</v>
      </c>
      <c r="BV92" s="1102"/>
      <c r="BW92" s="1102"/>
      <c r="BX92" s="1102">
        <f t="shared" si="35"/>
        <v>0</v>
      </c>
      <c r="BY92" s="1102"/>
      <c r="BZ92" s="1102">
        <f t="shared" si="36"/>
        <v>0</v>
      </c>
      <c r="CA92" s="1102">
        <f t="shared" si="36"/>
        <v>0</v>
      </c>
      <c r="CB92" s="1292"/>
      <c r="CC92" s="1219"/>
      <c r="CD92" s="1219"/>
      <c r="CE92" s="1311">
        <f t="shared" si="37"/>
        <v>0</v>
      </c>
    </row>
    <row r="93" spans="1:94" ht="13.5" thickBot="1">
      <c r="A93" s="1312"/>
      <c r="B93" s="1313"/>
      <c r="C93" s="1313"/>
      <c r="D93" s="1313"/>
      <c r="E93" s="1313"/>
      <c r="F93" s="1314" t="s">
        <v>250</v>
      </c>
      <c r="G93" s="1315"/>
      <c r="H93" s="1316">
        <f t="shared" si="14"/>
        <v>0</v>
      </c>
      <c r="I93" s="1316">
        <f t="shared" si="38"/>
        <v>0</v>
      </c>
      <c r="J93" s="1316"/>
      <c r="K93" s="1316"/>
      <c r="L93" s="1316"/>
      <c r="M93" s="1316"/>
      <c r="N93" s="1316">
        <f t="shared" si="15"/>
        <v>0</v>
      </c>
      <c r="O93" s="1316"/>
      <c r="P93" s="1316">
        <f t="shared" si="16"/>
        <v>0</v>
      </c>
      <c r="Q93" s="1316"/>
      <c r="R93" s="1316"/>
      <c r="S93" s="1316"/>
      <c r="T93" s="1316"/>
      <c r="U93" s="1316">
        <f t="shared" si="17"/>
        <v>0</v>
      </c>
      <c r="V93" s="1316"/>
      <c r="W93" s="1316"/>
      <c r="X93" s="1316"/>
      <c r="Y93" s="1316"/>
      <c r="Z93" s="1316">
        <f t="shared" si="39"/>
        <v>0</v>
      </c>
      <c r="AA93" s="1316"/>
      <c r="AB93" s="1316"/>
      <c r="AC93" s="1316"/>
      <c r="AD93" s="1316"/>
      <c r="AE93" s="1316">
        <f t="shared" si="18"/>
        <v>0</v>
      </c>
      <c r="AF93" s="1316"/>
      <c r="AG93" s="1316"/>
      <c r="AH93" s="1316"/>
      <c r="AI93" s="1316">
        <f t="shared" si="19"/>
        <v>0</v>
      </c>
      <c r="AJ93" s="1316"/>
      <c r="AK93" s="1316"/>
      <c r="AL93" s="1316"/>
      <c r="AM93" s="1316"/>
      <c r="AN93" s="1316">
        <f t="shared" si="20"/>
        <v>0</v>
      </c>
      <c r="AO93" s="1316"/>
      <c r="AP93" s="1316"/>
      <c r="AQ93" s="1316">
        <f t="shared" si="21"/>
        <v>0</v>
      </c>
      <c r="AR93" s="1316"/>
      <c r="AS93" s="1316">
        <f t="shared" si="22"/>
        <v>0</v>
      </c>
      <c r="AT93" s="1316">
        <f t="shared" si="22"/>
        <v>0</v>
      </c>
      <c r="AU93" s="1316">
        <f t="shared" si="23"/>
        <v>0</v>
      </c>
      <c r="AV93" s="1316"/>
      <c r="AW93" s="1316">
        <f t="shared" si="24"/>
        <v>0</v>
      </c>
      <c r="AX93" s="1316">
        <f t="shared" si="24"/>
        <v>0</v>
      </c>
      <c r="AY93" s="1316">
        <f t="shared" si="25"/>
        <v>0</v>
      </c>
      <c r="AZ93" s="1316"/>
      <c r="BA93" s="1316">
        <f t="shared" si="26"/>
        <v>0</v>
      </c>
      <c r="BB93" s="1316">
        <f t="shared" si="26"/>
        <v>0</v>
      </c>
      <c r="BC93" s="1316"/>
      <c r="BD93" s="1316">
        <f t="shared" si="27"/>
        <v>0</v>
      </c>
      <c r="BE93" s="1316"/>
      <c r="BF93" s="1316">
        <f t="shared" si="28"/>
        <v>0</v>
      </c>
      <c r="BG93" s="1316">
        <f t="shared" si="28"/>
        <v>0</v>
      </c>
      <c r="BH93" s="1316"/>
      <c r="BI93" s="1316">
        <f t="shared" si="29"/>
        <v>0</v>
      </c>
      <c r="BJ93" s="1316"/>
      <c r="BK93" s="1316">
        <f t="shared" si="30"/>
        <v>0</v>
      </c>
      <c r="BL93" s="1316">
        <f t="shared" si="30"/>
        <v>0</v>
      </c>
      <c r="BM93" s="1316"/>
      <c r="BN93" s="1316">
        <f t="shared" si="31"/>
        <v>0</v>
      </c>
      <c r="BO93" s="1316"/>
      <c r="BP93" s="1316">
        <f t="shared" si="32"/>
        <v>0</v>
      </c>
      <c r="BQ93" s="1316">
        <f t="shared" si="32"/>
        <v>0</v>
      </c>
      <c r="BR93" s="1316">
        <f t="shared" si="33"/>
        <v>0</v>
      </c>
      <c r="BS93" s="1316"/>
      <c r="BT93" s="1316">
        <f t="shared" si="34"/>
        <v>0</v>
      </c>
      <c r="BU93" s="1316">
        <f t="shared" si="34"/>
        <v>0</v>
      </c>
      <c r="BV93" s="1316"/>
      <c r="BW93" s="1316"/>
      <c r="BX93" s="1316">
        <f t="shared" si="35"/>
        <v>0</v>
      </c>
      <c r="BY93" s="1316"/>
      <c r="BZ93" s="1316">
        <f t="shared" si="36"/>
        <v>0</v>
      </c>
      <c r="CA93" s="1316">
        <f t="shared" si="36"/>
        <v>0</v>
      </c>
      <c r="CB93" s="1317"/>
      <c r="CC93" s="1580"/>
      <c r="CD93" s="1580"/>
      <c r="CE93" s="1318">
        <f t="shared" si="37"/>
        <v>0</v>
      </c>
    </row>
    <row r="94" spans="1:94">
      <c r="E94" s="382"/>
      <c r="F94" s="1299" t="s">
        <v>233</v>
      </c>
      <c r="G94" s="1300"/>
      <c r="H94" s="1301">
        <f t="shared" si="14"/>
        <v>0</v>
      </c>
      <c r="I94" s="1301">
        <f t="shared" si="38"/>
        <v>0</v>
      </c>
      <c r="J94" s="1301"/>
      <c r="K94" s="1301"/>
      <c r="L94" s="1301"/>
      <c r="M94" s="1301"/>
      <c r="N94" s="1301">
        <f t="shared" si="15"/>
        <v>0</v>
      </c>
      <c r="O94" s="1301"/>
      <c r="P94" s="1301">
        <f t="shared" si="16"/>
        <v>0</v>
      </c>
      <c r="Q94" s="1301"/>
      <c r="R94" s="1301"/>
      <c r="S94" s="1301"/>
      <c r="T94" s="1301"/>
      <c r="U94" s="1301">
        <f t="shared" si="17"/>
        <v>0</v>
      </c>
      <c r="V94" s="1301"/>
      <c r="W94" s="1301"/>
      <c r="X94" s="1301"/>
      <c r="Y94" s="1301"/>
      <c r="Z94" s="1301">
        <f t="shared" si="39"/>
        <v>0</v>
      </c>
      <c r="AA94" s="1301"/>
      <c r="AB94" s="1301"/>
      <c r="AC94" s="1301"/>
      <c r="AD94" s="1301"/>
      <c r="AE94" s="1301">
        <f t="shared" si="18"/>
        <v>0</v>
      </c>
      <c r="AF94" s="1301"/>
      <c r="AG94" s="1301"/>
      <c r="AH94" s="1301"/>
      <c r="AI94" s="1301">
        <f t="shared" si="19"/>
        <v>0</v>
      </c>
      <c r="AJ94" s="1301"/>
      <c r="AK94" s="1301"/>
      <c r="AL94" s="1301"/>
      <c r="AM94" s="1301"/>
      <c r="AN94" s="1301">
        <f t="shared" si="20"/>
        <v>0</v>
      </c>
      <c r="AO94" s="1301"/>
      <c r="AP94" s="1301"/>
      <c r="AQ94" s="1301">
        <f t="shared" si="21"/>
        <v>0</v>
      </c>
      <c r="AR94" s="1301"/>
      <c r="AS94" s="1301">
        <f t="shared" si="22"/>
        <v>0</v>
      </c>
      <c r="AT94" s="1301">
        <f t="shared" si="22"/>
        <v>0</v>
      </c>
      <c r="AU94" s="1301">
        <f t="shared" si="23"/>
        <v>0</v>
      </c>
      <c r="AV94" s="1301"/>
      <c r="AW94" s="1301">
        <f t="shared" si="24"/>
        <v>0</v>
      </c>
      <c r="AX94" s="1301">
        <f t="shared" si="24"/>
        <v>0</v>
      </c>
      <c r="AY94" s="1301">
        <f t="shared" si="25"/>
        <v>0</v>
      </c>
      <c r="AZ94" s="1301"/>
      <c r="BA94" s="1301">
        <f t="shared" si="26"/>
        <v>0</v>
      </c>
      <c r="BB94" s="1301">
        <f t="shared" si="26"/>
        <v>0</v>
      </c>
      <c r="BC94" s="1301"/>
      <c r="BD94" s="1301">
        <f t="shared" si="27"/>
        <v>0</v>
      </c>
      <c r="BE94" s="1301"/>
      <c r="BF94" s="1301">
        <f t="shared" si="28"/>
        <v>0</v>
      </c>
      <c r="BG94" s="1301">
        <f t="shared" si="28"/>
        <v>0</v>
      </c>
      <c r="BH94" s="1301"/>
      <c r="BI94" s="1301">
        <f t="shared" si="29"/>
        <v>0</v>
      </c>
      <c r="BJ94" s="1301"/>
      <c r="BK94" s="1301">
        <f t="shared" si="30"/>
        <v>0</v>
      </c>
      <c r="BL94" s="1301">
        <f t="shared" si="30"/>
        <v>0</v>
      </c>
      <c r="BM94" s="1301"/>
      <c r="BN94" s="1301">
        <f>BN15+BO15/2</f>
        <v>0</v>
      </c>
      <c r="BO94" s="1301"/>
      <c r="BP94" s="1301">
        <f t="shared" si="32"/>
        <v>0</v>
      </c>
      <c r="BQ94" s="1301">
        <f t="shared" si="32"/>
        <v>0</v>
      </c>
      <c r="BR94" s="1301">
        <f t="shared" si="33"/>
        <v>0</v>
      </c>
      <c r="BS94" s="1301"/>
      <c r="BT94" s="1301">
        <f t="shared" si="34"/>
        <v>0</v>
      </c>
      <c r="BU94" s="1301">
        <f t="shared" si="34"/>
        <v>0</v>
      </c>
      <c r="BV94" s="1301"/>
      <c r="BW94" s="1301"/>
      <c r="BX94" s="1301">
        <f t="shared" si="35"/>
        <v>0</v>
      </c>
      <c r="BY94" s="1301"/>
      <c r="BZ94" s="1301">
        <f t="shared" si="36"/>
        <v>0</v>
      </c>
      <c r="CA94" s="1301">
        <f t="shared" si="36"/>
        <v>0</v>
      </c>
      <c r="CB94" s="1302"/>
      <c r="CC94" s="1220"/>
      <c r="CD94" s="1220"/>
      <c r="CE94" s="1294">
        <f t="shared" si="37"/>
        <v>0</v>
      </c>
    </row>
    <row r="95" spans="1:94">
      <c r="G95" s="1125"/>
      <c r="H95" s="1102">
        <f t="shared" si="14"/>
        <v>0</v>
      </c>
      <c r="I95" s="1102">
        <f t="shared" si="38"/>
        <v>0</v>
      </c>
      <c r="J95" s="1102"/>
      <c r="K95" s="1102"/>
      <c r="L95" s="1102"/>
      <c r="M95" s="1102"/>
      <c r="N95" s="1102">
        <f t="shared" si="15"/>
        <v>0</v>
      </c>
      <c r="O95" s="1102"/>
      <c r="P95" s="1102">
        <f t="shared" si="16"/>
        <v>0</v>
      </c>
      <c r="Q95" s="1102"/>
      <c r="R95" s="1102"/>
      <c r="S95" s="1102"/>
      <c r="T95" s="1102"/>
      <c r="U95" s="1102">
        <f t="shared" si="17"/>
        <v>0</v>
      </c>
      <c r="V95" s="1102"/>
      <c r="W95" s="1102"/>
      <c r="X95" s="1102"/>
      <c r="Y95" s="1102"/>
      <c r="Z95" s="1102">
        <f t="shared" si="39"/>
        <v>0</v>
      </c>
      <c r="AA95" s="1102"/>
      <c r="AB95" s="1102"/>
      <c r="AC95" s="1102"/>
      <c r="AD95" s="1102"/>
      <c r="AE95" s="1102">
        <f t="shared" si="18"/>
        <v>0</v>
      </c>
      <c r="AF95" s="1102"/>
      <c r="AG95" s="1102"/>
      <c r="AH95" s="1102"/>
      <c r="AI95" s="1102">
        <f t="shared" si="19"/>
        <v>0</v>
      </c>
      <c r="AJ95" s="1102"/>
      <c r="AK95" s="1102"/>
      <c r="AL95" s="1102"/>
      <c r="AM95" s="1102"/>
      <c r="AN95" s="1102">
        <f t="shared" si="20"/>
        <v>0</v>
      </c>
      <c r="AO95" s="1102"/>
      <c r="AP95" s="1102"/>
      <c r="AQ95" s="1102">
        <f t="shared" si="21"/>
        <v>0</v>
      </c>
      <c r="AR95" s="1102"/>
      <c r="AS95" s="1102">
        <f t="shared" si="22"/>
        <v>0</v>
      </c>
      <c r="AT95" s="1102">
        <f t="shared" si="22"/>
        <v>0</v>
      </c>
      <c r="AU95" s="1102">
        <f t="shared" si="23"/>
        <v>0</v>
      </c>
      <c r="AV95" s="1102"/>
      <c r="AW95" s="1102">
        <f t="shared" si="24"/>
        <v>0</v>
      </c>
      <c r="AX95" s="1102">
        <f t="shared" si="24"/>
        <v>0</v>
      </c>
      <c r="AY95" s="1102">
        <f t="shared" si="25"/>
        <v>0</v>
      </c>
      <c r="AZ95" s="1102"/>
      <c r="BA95" s="1102">
        <f t="shared" si="26"/>
        <v>0</v>
      </c>
      <c r="BB95" s="1102">
        <f t="shared" si="26"/>
        <v>0</v>
      </c>
      <c r="BC95" s="1102"/>
      <c r="BD95" s="1102">
        <f t="shared" si="27"/>
        <v>0</v>
      </c>
      <c r="BE95" s="1102"/>
      <c r="BF95" s="1102">
        <f t="shared" si="28"/>
        <v>0</v>
      </c>
      <c r="BG95" s="1102">
        <f t="shared" si="28"/>
        <v>0</v>
      </c>
      <c r="BH95" s="1102"/>
      <c r="BI95" s="1102">
        <f t="shared" si="29"/>
        <v>0</v>
      </c>
      <c r="BJ95" s="1102"/>
      <c r="BK95" s="1102">
        <f t="shared" si="30"/>
        <v>0</v>
      </c>
      <c r="BL95" s="1102">
        <f t="shared" si="30"/>
        <v>0</v>
      </c>
      <c r="BM95" s="1102"/>
      <c r="BN95" s="1102">
        <f t="shared" si="31"/>
        <v>0</v>
      </c>
      <c r="BO95" s="1102"/>
      <c r="BP95" s="1102">
        <f t="shared" si="32"/>
        <v>0</v>
      </c>
      <c r="BQ95" s="1102">
        <f t="shared" si="32"/>
        <v>0</v>
      </c>
      <c r="BR95" s="1102">
        <f t="shared" si="33"/>
        <v>0</v>
      </c>
      <c r="BS95" s="1102"/>
      <c r="BT95" s="1102">
        <f t="shared" si="34"/>
        <v>0</v>
      </c>
      <c r="BU95" s="1102">
        <f t="shared" si="34"/>
        <v>0</v>
      </c>
      <c r="BV95" s="1102"/>
      <c r="BW95" s="1102"/>
      <c r="BX95" s="1102">
        <f t="shared" si="35"/>
        <v>0</v>
      </c>
      <c r="BY95" s="1102"/>
      <c r="BZ95" s="1102">
        <f t="shared" si="36"/>
        <v>0</v>
      </c>
      <c r="CA95" s="1102">
        <f t="shared" si="36"/>
        <v>0</v>
      </c>
      <c r="CB95" s="1292"/>
      <c r="CC95" s="1219"/>
      <c r="CD95" s="1219"/>
      <c r="CE95" s="313">
        <f t="shared" si="37"/>
        <v>0</v>
      </c>
    </row>
    <row r="96" spans="1:94">
      <c r="F96" s="548" t="s">
        <v>178</v>
      </c>
      <c r="G96" s="1125"/>
      <c r="H96" s="1102">
        <f>H17</f>
        <v>0</v>
      </c>
      <c r="I96" s="1102">
        <f>I17+J17/2+K17+M17/2</f>
        <v>0</v>
      </c>
      <c r="J96" s="1102"/>
      <c r="K96" s="1102"/>
      <c r="L96" s="1102"/>
      <c r="M96" s="1102"/>
      <c r="N96" s="1102">
        <f>N17+O17/2</f>
        <v>0</v>
      </c>
      <c r="O96" s="1102"/>
      <c r="P96" s="1102">
        <f>P17+Q17/2</f>
        <v>0</v>
      </c>
      <c r="Q96" s="1102"/>
      <c r="R96" s="1102"/>
      <c r="S96" s="1102"/>
      <c r="T96" s="1102"/>
      <c r="U96" s="1102">
        <f>U17+V17/2</f>
        <v>0</v>
      </c>
      <c r="V96" s="1102"/>
      <c r="W96" s="1102"/>
      <c r="X96" s="1102"/>
      <c r="Y96" s="1102"/>
      <c r="Z96" s="1102">
        <f>Z17+AA17/2+AB17+AD17/2</f>
        <v>0</v>
      </c>
      <c r="AA96" s="1102"/>
      <c r="AB96" s="1102"/>
      <c r="AC96" s="1102"/>
      <c r="AD96" s="1102"/>
      <c r="AE96" s="1102">
        <f>AE17+AF17/2</f>
        <v>0</v>
      </c>
      <c r="AF96" s="1102"/>
      <c r="AG96" s="1102"/>
      <c r="AH96" s="1102"/>
      <c r="AI96" s="1102">
        <f>AI17+AJ17/2</f>
        <v>0</v>
      </c>
      <c r="AJ96" s="1102"/>
      <c r="AK96" s="1102"/>
      <c r="AL96" s="1102"/>
      <c r="AM96" s="1102"/>
      <c r="AN96" s="1102">
        <f>AN17+AO17/2</f>
        <v>0</v>
      </c>
      <c r="AO96" s="1102"/>
      <c r="AP96" s="1102"/>
      <c r="AQ96" s="1102">
        <f>AQ17+AR17/2</f>
        <v>0</v>
      </c>
      <c r="AR96" s="1102"/>
      <c r="AS96" s="1102">
        <f t="shared" ref="AS96:AT106" si="40">AS17</f>
        <v>0</v>
      </c>
      <c r="AT96" s="1102">
        <f t="shared" si="40"/>
        <v>0</v>
      </c>
      <c r="AU96" s="1102">
        <f>AU17+AV17/2</f>
        <v>0</v>
      </c>
      <c r="AV96" s="1102"/>
      <c r="AW96" s="1102">
        <f t="shared" ref="AW96:AX106" si="41">AW17</f>
        <v>0</v>
      </c>
      <c r="AX96" s="1102">
        <f t="shared" si="41"/>
        <v>0</v>
      </c>
      <c r="AY96" s="1102">
        <f>AY17+AZ17/2</f>
        <v>0</v>
      </c>
      <c r="AZ96" s="1102"/>
      <c r="BA96" s="1102">
        <f t="shared" ref="BA96:BB106" si="42">BA17</f>
        <v>0</v>
      </c>
      <c r="BB96" s="1102">
        <f t="shared" si="42"/>
        <v>0</v>
      </c>
      <c r="BC96" s="1102"/>
      <c r="BD96" s="1102">
        <f>BD17+BE17/2</f>
        <v>0</v>
      </c>
      <c r="BE96" s="1102"/>
      <c r="BF96" s="1102">
        <f t="shared" ref="BF96:BG106" si="43">BF17</f>
        <v>0</v>
      </c>
      <c r="BG96" s="1102">
        <f t="shared" si="43"/>
        <v>0</v>
      </c>
      <c r="BH96" s="1102"/>
      <c r="BI96" s="1102">
        <f>BI17+BJ17/2</f>
        <v>0</v>
      </c>
      <c r="BJ96" s="1102"/>
      <c r="BK96" s="1102">
        <f t="shared" ref="BK96:BL106" si="44">BK17</f>
        <v>0</v>
      </c>
      <c r="BL96" s="1102">
        <f t="shared" si="44"/>
        <v>0</v>
      </c>
      <c r="BM96" s="1102"/>
      <c r="BN96" s="1102">
        <f>BN17+BO17/2</f>
        <v>0</v>
      </c>
      <c r="BO96" s="1102"/>
      <c r="BP96" s="1102">
        <f t="shared" ref="BP96:BQ106" si="45">BP17</f>
        <v>0</v>
      </c>
      <c r="BQ96" s="1102">
        <f t="shared" si="45"/>
        <v>0</v>
      </c>
      <c r="BR96" s="1102">
        <f>BR17+BS17/2</f>
        <v>0</v>
      </c>
      <c r="BS96" s="1102"/>
      <c r="BT96" s="1102">
        <f t="shared" ref="BT96:BU106" si="46">BT17</f>
        <v>0</v>
      </c>
      <c r="BU96" s="1102">
        <f t="shared" si="46"/>
        <v>0</v>
      </c>
      <c r="BV96" s="1102"/>
      <c r="BW96" s="1102"/>
      <c r="BX96" s="1102">
        <f>BX17+BY17/2</f>
        <v>0</v>
      </c>
      <c r="BY96" s="1102"/>
      <c r="BZ96" s="1102">
        <f t="shared" ref="BZ96:CA106" si="47">BZ17</f>
        <v>0</v>
      </c>
      <c r="CA96" s="1102">
        <f t="shared" si="47"/>
        <v>0</v>
      </c>
      <c r="CB96" s="1292"/>
      <c r="CC96" s="1219"/>
      <c r="CD96" s="1219"/>
      <c r="CE96" s="313">
        <f t="shared" ref="CE96:CE106" si="48">SUM(H96:CB96)</f>
        <v>0</v>
      </c>
      <c r="CF96" s="1102"/>
      <c r="CG96" s="1670"/>
      <c r="CH96" s="1511"/>
      <c r="CI96" s="1512"/>
      <c r="CJ96" s="1126"/>
    </row>
    <row r="97" spans="6:83">
      <c r="F97" s="548" t="s">
        <v>177</v>
      </c>
      <c r="G97" s="1102">
        <f t="shared" ref="G97:G106" si="49">G18+H18/2</f>
        <v>0</v>
      </c>
      <c r="H97" s="1102">
        <f t="shared" ref="H97:H106" si="50">H18</f>
        <v>0</v>
      </c>
      <c r="I97" s="1102">
        <f t="shared" ref="I97:I106" si="51">I18+J18/2+K18+M18/2</f>
        <v>0</v>
      </c>
      <c r="J97" s="1102"/>
      <c r="K97" s="1102"/>
      <c r="L97" s="1102"/>
      <c r="M97" s="1102"/>
      <c r="N97" s="1102">
        <f t="shared" ref="N97:N106" si="52">N18+O18/2</f>
        <v>0</v>
      </c>
      <c r="O97" s="1102"/>
      <c r="P97" s="1102">
        <f t="shared" ref="P97:P106" si="53">P18+Q18/2</f>
        <v>0</v>
      </c>
      <c r="Q97" s="1102"/>
      <c r="R97" s="1102"/>
      <c r="S97" s="1102"/>
      <c r="T97" s="1102"/>
      <c r="U97" s="1102">
        <f t="shared" ref="U97:U106" si="54">U18+V18/2</f>
        <v>0</v>
      </c>
      <c r="V97" s="1102"/>
      <c r="W97" s="1102"/>
      <c r="X97" s="1102"/>
      <c r="Y97" s="1102"/>
      <c r="Z97" s="1102">
        <f t="shared" ref="Z97:Z106" si="55">Z18+AA18/2+AB18+AD18/2</f>
        <v>0</v>
      </c>
      <c r="AA97" s="1102"/>
      <c r="AB97" s="1102"/>
      <c r="AC97" s="1102"/>
      <c r="AD97" s="1102"/>
      <c r="AE97" s="1102">
        <f t="shared" ref="AE97:AE106" si="56">AE18+AF18/2</f>
        <v>0</v>
      </c>
      <c r="AF97" s="1102"/>
      <c r="AG97" s="1102"/>
      <c r="AH97" s="1102"/>
      <c r="AI97" s="1102">
        <f t="shared" ref="AI97:AI106" si="57">AI18+AJ18/2</f>
        <v>0</v>
      </c>
      <c r="AJ97" s="1102"/>
      <c r="AK97" s="1102"/>
      <c r="AL97" s="1102"/>
      <c r="AM97" s="1102"/>
      <c r="AN97" s="1102">
        <f t="shared" ref="AN97:AN106" si="58">AN18+AO18/2</f>
        <v>0</v>
      </c>
      <c r="AO97" s="1102"/>
      <c r="AP97" s="1102"/>
      <c r="AQ97" s="1102">
        <f t="shared" ref="AQ97:AQ106" si="59">AQ18+AR18/2</f>
        <v>0</v>
      </c>
      <c r="AR97" s="1102"/>
      <c r="AS97" s="1102">
        <f t="shared" si="40"/>
        <v>0</v>
      </c>
      <c r="AT97" s="1102">
        <f t="shared" si="40"/>
        <v>0</v>
      </c>
      <c r="AU97" s="1102">
        <f t="shared" ref="AU97:AU106" si="60">AU18+AV18/2</f>
        <v>0</v>
      </c>
      <c r="AV97" s="1102"/>
      <c r="AW97" s="1102">
        <f t="shared" si="41"/>
        <v>0</v>
      </c>
      <c r="AX97" s="1102">
        <f t="shared" si="41"/>
        <v>0</v>
      </c>
      <c r="AY97" s="1102">
        <f t="shared" ref="AY97:AY106" si="61">AY18+AZ18/2</f>
        <v>0</v>
      </c>
      <c r="AZ97" s="1102"/>
      <c r="BA97" s="1102">
        <f t="shared" si="42"/>
        <v>0</v>
      </c>
      <c r="BB97" s="1102">
        <f t="shared" si="42"/>
        <v>0</v>
      </c>
      <c r="BC97" s="1102"/>
      <c r="BD97" s="1102">
        <f t="shared" ref="BD97:BD106" si="62">BD18+BE18/2</f>
        <v>0</v>
      </c>
      <c r="BE97" s="1102"/>
      <c r="BF97" s="1102">
        <f t="shared" si="43"/>
        <v>0</v>
      </c>
      <c r="BG97" s="1102">
        <f t="shared" si="43"/>
        <v>0</v>
      </c>
      <c r="BH97" s="1102"/>
      <c r="BI97" s="1102">
        <f t="shared" ref="BI97:BI106" si="63">BI18+BJ18/2</f>
        <v>0</v>
      </c>
      <c r="BJ97" s="1102"/>
      <c r="BK97" s="1102">
        <f t="shared" si="44"/>
        <v>0</v>
      </c>
      <c r="BL97" s="1102">
        <f t="shared" si="44"/>
        <v>0</v>
      </c>
      <c r="BM97" s="1102"/>
      <c r="BN97" s="1102">
        <f t="shared" ref="BN97:BN106" si="64">BN18+BO18/2</f>
        <v>0</v>
      </c>
      <c r="BO97" s="1102"/>
      <c r="BP97" s="1102">
        <f t="shared" si="45"/>
        <v>0</v>
      </c>
      <c r="BQ97" s="1102">
        <f t="shared" si="45"/>
        <v>0</v>
      </c>
      <c r="BR97" s="1102">
        <f t="shared" ref="BR97:BR106" si="65">BR18+BS18/2</f>
        <v>0</v>
      </c>
      <c r="BS97" s="1102"/>
      <c r="BT97" s="1102">
        <f t="shared" si="46"/>
        <v>0</v>
      </c>
      <c r="BU97" s="1102">
        <f t="shared" si="46"/>
        <v>0</v>
      </c>
      <c r="BV97" s="1102"/>
      <c r="BW97" s="1102"/>
      <c r="BX97" s="1102">
        <f t="shared" ref="BX97:BX106" si="66">BX18+BY18/2</f>
        <v>0</v>
      </c>
      <c r="BY97" s="1102"/>
      <c r="BZ97" s="1102">
        <f t="shared" si="47"/>
        <v>0</v>
      </c>
      <c r="CA97" s="1102">
        <f t="shared" si="47"/>
        <v>0</v>
      </c>
      <c r="CB97" s="1292"/>
      <c r="CC97" s="1219"/>
      <c r="CD97" s="1219"/>
      <c r="CE97" s="313">
        <f t="shared" si="48"/>
        <v>0</v>
      </c>
    </row>
    <row r="98" spans="6:83">
      <c r="F98" s="554" t="s">
        <v>252</v>
      </c>
      <c r="G98" s="1102">
        <f t="shared" si="49"/>
        <v>0</v>
      </c>
      <c r="H98" s="1102">
        <f t="shared" si="50"/>
        <v>0</v>
      </c>
      <c r="I98" s="1102">
        <f t="shared" si="51"/>
        <v>0</v>
      </c>
      <c r="J98" s="1102"/>
      <c r="K98" s="1102"/>
      <c r="L98" s="1102"/>
      <c r="M98" s="1102"/>
      <c r="N98" s="1102">
        <f t="shared" si="52"/>
        <v>0</v>
      </c>
      <c r="O98" s="1102"/>
      <c r="P98" s="1102">
        <f t="shared" si="53"/>
        <v>0</v>
      </c>
      <c r="Q98" s="1102"/>
      <c r="R98" s="1102"/>
      <c r="S98" s="1102"/>
      <c r="T98" s="1102"/>
      <c r="U98" s="1102">
        <f t="shared" si="54"/>
        <v>0</v>
      </c>
      <c r="V98" s="1102"/>
      <c r="W98" s="1102"/>
      <c r="X98" s="1102"/>
      <c r="Y98" s="1102"/>
      <c r="Z98" s="1102">
        <f t="shared" si="55"/>
        <v>0</v>
      </c>
      <c r="AA98" s="1102"/>
      <c r="AB98" s="1102"/>
      <c r="AC98" s="1102"/>
      <c r="AD98" s="1102"/>
      <c r="AE98" s="1102">
        <f t="shared" si="56"/>
        <v>0</v>
      </c>
      <c r="AF98" s="1102"/>
      <c r="AG98" s="1102"/>
      <c r="AH98" s="1102"/>
      <c r="AI98" s="1102">
        <f t="shared" si="57"/>
        <v>0</v>
      </c>
      <c r="AJ98" s="1102"/>
      <c r="AK98" s="1102"/>
      <c r="AL98" s="1102"/>
      <c r="AM98" s="1102"/>
      <c r="AN98" s="1102">
        <f>AN19+AR19/2</f>
        <v>0</v>
      </c>
      <c r="AO98" s="1102"/>
      <c r="AP98" s="1102"/>
      <c r="AQ98" s="1102">
        <f t="shared" si="59"/>
        <v>0</v>
      </c>
      <c r="AR98" s="1102"/>
      <c r="AS98" s="1102">
        <f t="shared" si="40"/>
        <v>0</v>
      </c>
      <c r="AT98" s="1102">
        <f t="shared" si="40"/>
        <v>0</v>
      </c>
      <c r="AU98" s="1102">
        <f t="shared" si="60"/>
        <v>0</v>
      </c>
      <c r="AV98" s="1102"/>
      <c r="AW98" s="1102">
        <f t="shared" si="41"/>
        <v>0</v>
      </c>
      <c r="AX98" s="1102">
        <f t="shared" si="41"/>
        <v>0</v>
      </c>
      <c r="AY98" s="1102">
        <f t="shared" si="61"/>
        <v>0</v>
      </c>
      <c r="AZ98" s="1102"/>
      <c r="BA98" s="1102">
        <f t="shared" si="42"/>
        <v>0</v>
      </c>
      <c r="BB98" s="1102">
        <f t="shared" si="42"/>
        <v>0</v>
      </c>
      <c r="BC98" s="1102"/>
      <c r="BD98" s="1102">
        <f t="shared" si="62"/>
        <v>0</v>
      </c>
      <c r="BE98" s="1102"/>
      <c r="BF98" s="1102">
        <f t="shared" si="43"/>
        <v>0</v>
      </c>
      <c r="BG98" s="1102">
        <f t="shared" si="43"/>
        <v>0</v>
      </c>
      <c r="BH98" s="1102"/>
      <c r="BI98" s="1102">
        <f t="shared" si="63"/>
        <v>0</v>
      </c>
      <c r="BJ98" s="1102"/>
      <c r="BK98" s="1102">
        <f t="shared" si="44"/>
        <v>0</v>
      </c>
      <c r="BL98" s="1102">
        <f t="shared" si="44"/>
        <v>0</v>
      </c>
      <c r="BM98" s="1102"/>
      <c r="BN98" s="1102">
        <f t="shared" si="64"/>
        <v>0</v>
      </c>
      <c r="BO98" s="1102"/>
      <c r="BP98" s="1102">
        <f t="shared" si="45"/>
        <v>0</v>
      </c>
      <c r="BQ98" s="1102">
        <f t="shared" si="45"/>
        <v>0</v>
      </c>
      <c r="BR98" s="1102">
        <f t="shared" si="65"/>
        <v>0</v>
      </c>
      <c r="BS98" s="1102"/>
      <c r="BT98" s="1102">
        <f t="shared" si="46"/>
        <v>0</v>
      </c>
      <c r="BU98" s="1102">
        <f t="shared" si="46"/>
        <v>0</v>
      </c>
      <c r="BV98" s="1102"/>
      <c r="BW98" s="1102"/>
      <c r="BX98" s="1102">
        <f t="shared" si="66"/>
        <v>0</v>
      </c>
      <c r="BY98" s="1102"/>
      <c r="BZ98" s="1102">
        <f t="shared" si="47"/>
        <v>0</v>
      </c>
      <c r="CA98" s="1102">
        <f t="shared" si="47"/>
        <v>0</v>
      </c>
      <c r="CB98" s="1292"/>
      <c r="CC98" s="1219"/>
      <c r="CD98" s="1219"/>
      <c r="CE98" s="313">
        <f t="shared" si="48"/>
        <v>0</v>
      </c>
    </row>
    <row r="99" spans="6:83">
      <c r="F99" s="554" t="s">
        <v>253</v>
      </c>
      <c r="G99" s="1102">
        <f t="shared" si="49"/>
        <v>0</v>
      </c>
      <c r="H99" s="1102">
        <f t="shared" si="50"/>
        <v>0</v>
      </c>
      <c r="I99" s="1102">
        <f t="shared" si="51"/>
        <v>0</v>
      </c>
      <c r="J99" s="1102"/>
      <c r="K99" s="1102"/>
      <c r="L99" s="1102"/>
      <c r="M99" s="1102"/>
      <c r="N99" s="1102">
        <f t="shared" si="52"/>
        <v>0</v>
      </c>
      <c r="O99" s="1102"/>
      <c r="P99" s="1102">
        <f t="shared" si="53"/>
        <v>0</v>
      </c>
      <c r="Q99" s="1102"/>
      <c r="R99" s="1102"/>
      <c r="S99" s="1102"/>
      <c r="T99" s="1102"/>
      <c r="U99" s="1102">
        <f t="shared" si="54"/>
        <v>0</v>
      </c>
      <c r="V99" s="1102"/>
      <c r="W99" s="1102"/>
      <c r="X99" s="1102"/>
      <c r="Y99" s="1102"/>
      <c r="Z99" s="1102">
        <f t="shared" si="55"/>
        <v>0</v>
      </c>
      <c r="AA99" s="1102"/>
      <c r="AB99" s="1102"/>
      <c r="AC99" s="1102"/>
      <c r="AD99" s="1102"/>
      <c r="AE99" s="1102">
        <f t="shared" si="56"/>
        <v>0</v>
      </c>
      <c r="AF99" s="1102"/>
      <c r="AG99" s="1102"/>
      <c r="AH99" s="1102"/>
      <c r="AI99" s="1102">
        <f t="shared" si="57"/>
        <v>0</v>
      </c>
      <c r="AJ99" s="1102"/>
      <c r="AK99" s="1102"/>
      <c r="AL99" s="1102"/>
      <c r="AM99" s="1102"/>
      <c r="AN99" s="1102">
        <f>AN20+AR20/2</f>
        <v>0</v>
      </c>
      <c r="AO99" s="1102"/>
      <c r="AP99" s="1102"/>
      <c r="AQ99" s="1102">
        <f t="shared" si="59"/>
        <v>0</v>
      </c>
      <c r="AR99" s="1102"/>
      <c r="AS99" s="1102">
        <f t="shared" si="40"/>
        <v>0</v>
      </c>
      <c r="AT99" s="1102">
        <f t="shared" si="40"/>
        <v>0</v>
      </c>
      <c r="AU99" s="1102">
        <f t="shared" si="60"/>
        <v>0</v>
      </c>
      <c r="AV99" s="1102"/>
      <c r="AW99" s="1102">
        <f t="shared" si="41"/>
        <v>0</v>
      </c>
      <c r="AX99" s="1102">
        <f t="shared" si="41"/>
        <v>0</v>
      </c>
      <c r="AY99" s="1102">
        <f t="shared" si="61"/>
        <v>0</v>
      </c>
      <c r="AZ99" s="1102"/>
      <c r="BA99" s="1102">
        <f t="shared" si="42"/>
        <v>0</v>
      </c>
      <c r="BB99" s="1102">
        <f t="shared" si="42"/>
        <v>0</v>
      </c>
      <c r="BC99" s="1102"/>
      <c r="BD99" s="1102">
        <f t="shared" si="62"/>
        <v>0</v>
      </c>
      <c r="BE99" s="1102"/>
      <c r="BF99" s="1102">
        <f t="shared" si="43"/>
        <v>0</v>
      </c>
      <c r="BG99" s="1102">
        <f t="shared" si="43"/>
        <v>0</v>
      </c>
      <c r="BH99" s="1102"/>
      <c r="BI99" s="1102">
        <f t="shared" si="63"/>
        <v>0</v>
      </c>
      <c r="BJ99" s="1102"/>
      <c r="BK99" s="1102">
        <f t="shared" si="44"/>
        <v>0</v>
      </c>
      <c r="BL99" s="1102">
        <f t="shared" si="44"/>
        <v>0</v>
      </c>
      <c r="BM99" s="1102"/>
      <c r="BN99" s="1102">
        <f t="shared" si="64"/>
        <v>0</v>
      </c>
      <c r="BO99" s="1102"/>
      <c r="BP99" s="1102">
        <f t="shared" si="45"/>
        <v>0</v>
      </c>
      <c r="BQ99" s="1102">
        <f t="shared" si="45"/>
        <v>0</v>
      </c>
      <c r="BR99" s="1102">
        <f t="shared" si="65"/>
        <v>0</v>
      </c>
      <c r="BS99" s="1102"/>
      <c r="BT99" s="1102">
        <f t="shared" si="46"/>
        <v>0</v>
      </c>
      <c r="BU99" s="1102">
        <f t="shared" si="46"/>
        <v>0</v>
      </c>
      <c r="BV99" s="1102"/>
      <c r="BW99" s="1102"/>
      <c r="BX99" s="1102">
        <f t="shared" si="66"/>
        <v>0</v>
      </c>
      <c r="BY99" s="1102"/>
      <c r="BZ99" s="1102">
        <f t="shared" si="47"/>
        <v>0</v>
      </c>
      <c r="CA99" s="1102">
        <f t="shared" si="47"/>
        <v>0</v>
      </c>
      <c r="CB99" s="1292"/>
      <c r="CC99" s="1219"/>
      <c r="CD99" s="1219"/>
      <c r="CE99" s="313">
        <f t="shared" si="48"/>
        <v>0</v>
      </c>
    </row>
    <row r="100" spans="6:83">
      <c r="F100" s="554" t="s">
        <v>254</v>
      </c>
      <c r="G100" s="1102">
        <f t="shared" si="49"/>
        <v>0</v>
      </c>
      <c r="H100" s="1102">
        <f t="shared" si="50"/>
        <v>0</v>
      </c>
      <c r="I100" s="1102">
        <f t="shared" si="51"/>
        <v>0</v>
      </c>
      <c r="J100" s="1102"/>
      <c r="K100" s="1102"/>
      <c r="L100" s="1102"/>
      <c r="M100" s="1102"/>
      <c r="N100" s="1102">
        <f t="shared" si="52"/>
        <v>0</v>
      </c>
      <c r="O100" s="1102"/>
      <c r="P100" s="1102">
        <f t="shared" si="53"/>
        <v>0</v>
      </c>
      <c r="Q100" s="1102"/>
      <c r="R100" s="1102"/>
      <c r="S100" s="1102"/>
      <c r="T100" s="1102"/>
      <c r="U100" s="1102">
        <f t="shared" si="54"/>
        <v>0</v>
      </c>
      <c r="V100" s="1102"/>
      <c r="W100" s="1102"/>
      <c r="X100" s="1102"/>
      <c r="Y100" s="1102"/>
      <c r="Z100" s="1102">
        <f t="shared" si="55"/>
        <v>0</v>
      </c>
      <c r="AA100" s="1102"/>
      <c r="AB100" s="1102"/>
      <c r="AC100" s="1102"/>
      <c r="AD100" s="1102"/>
      <c r="AE100" s="1102">
        <f t="shared" si="56"/>
        <v>0</v>
      </c>
      <c r="AF100" s="1102"/>
      <c r="AG100" s="1102"/>
      <c r="AH100" s="1102"/>
      <c r="AI100" s="1102">
        <f t="shared" si="57"/>
        <v>0</v>
      </c>
      <c r="AJ100" s="1102"/>
      <c r="AK100" s="1102"/>
      <c r="AL100" s="1102"/>
      <c r="AM100" s="1102"/>
      <c r="AN100" s="1102">
        <f>AN21+AV21/2</f>
        <v>0</v>
      </c>
      <c r="AO100" s="1102"/>
      <c r="AP100" s="1102"/>
      <c r="AQ100" s="1102">
        <f t="shared" si="59"/>
        <v>0</v>
      </c>
      <c r="AR100" s="1102"/>
      <c r="AS100" s="1102">
        <f t="shared" si="40"/>
        <v>0</v>
      </c>
      <c r="AT100" s="1102">
        <f t="shared" si="40"/>
        <v>0</v>
      </c>
      <c r="AU100" s="1102">
        <f t="shared" si="60"/>
        <v>0</v>
      </c>
      <c r="AV100" s="1102"/>
      <c r="AW100" s="1102">
        <f t="shared" si="41"/>
        <v>0</v>
      </c>
      <c r="AX100" s="1102">
        <f t="shared" si="41"/>
        <v>0</v>
      </c>
      <c r="AY100" s="1102">
        <f t="shared" si="61"/>
        <v>0</v>
      </c>
      <c r="AZ100" s="1102"/>
      <c r="BA100" s="1102">
        <f t="shared" si="42"/>
        <v>0</v>
      </c>
      <c r="BB100" s="1102">
        <f t="shared" si="42"/>
        <v>0</v>
      </c>
      <c r="BC100" s="1102"/>
      <c r="BD100" s="1102">
        <f t="shared" si="62"/>
        <v>0</v>
      </c>
      <c r="BE100" s="1102"/>
      <c r="BF100" s="1102">
        <f t="shared" si="43"/>
        <v>0</v>
      </c>
      <c r="BG100" s="1102">
        <f t="shared" si="43"/>
        <v>0</v>
      </c>
      <c r="BH100" s="1102"/>
      <c r="BI100" s="1102">
        <f t="shared" si="63"/>
        <v>0</v>
      </c>
      <c r="BJ100" s="1102"/>
      <c r="BK100" s="1102">
        <f t="shared" si="44"/>
        <v>0</v>
      </c>
      <c r="BL100" s="1102">
        <f t="shared" si="44"/>
        <v>0</v>
      </c>
      <c r="BM100" s="1102"/>
      <c r="BN100" s="1102">
        <f t="shared" si="64"/>
        <v>0</v>
      </c>
      <c r="BO100" s="1102"/>
      <c r="BP100" s="1102">
        <f t="shared" si="45"/>
        <v>0</v>
      </c>
      <c r="BQ100" s="1102">
        <f t="shared" si="45"/>
        <v>0</v>
      </c>
      <c r="BR100" s="1102">
        <f t="shared" si="65"/>
        <v>0</v>
      </c>
      <c r="BS100" s="1102"/>
      <c r="BT100" s="1102">
        <f t="shared" si="46"/>
        <v>0</v>
      </c>
      <c r="BU100" s="1102">
        <f t="shared" si="46"/>
        <v>0</v>
      </c>
      <c r="BV100" s="1102"/>
      <c r="BW100" s="1102"/>
      <c r="BX100" s="1102">
        <f t="shared" si="66"/>
        <v>0</v>
      </c>
      <c r="BY100" s="1102"/>
      <c r="BZ100" s="1102">
        <f t="shared" si="47"/>
        <v>0</v>
      </c>
      <c r="CA100" s="1102">
        <f t="shared" si="47"/>
        <v>0</v>
      </c>
      <c r="CB100" s="1292"/>
      <c r="CC100" s="1219"/>
      <c r="CD100" s="1219"/>
      <c r="CE100" s="313">
        <f t="shared" si="48"/>
        <v>0</v>
      </c>
    </row>
    <row r="101" spans="6:83">
      <c r="F101" s="554" t="s">
        <v>255</v>
      </c>
      <c r="G101" s="1102">
        <f t="shared" si="49"/>
        <v>0</v>
      </c>
      <c r="H101" s="1102">
        <f t="shared" si="50"/>
        <v>0</v>
      </c>
      <c r="I101" s="1102">
        <f t="shared" si="51"/>
        <v>0</v>
      </c>
      <c r="J101" s="1102"/>
      <c r="K101" s="1102"/>
      <c r="L101" s="1102"/>
      <c r="M101" s="1102"/>
      <c r="N101" s="1102">
        <f t="shared" si="52"/>
        <v>0</v>
      </c>
      <c r="O101" s="1102"/>
      <c r="P101" s="1102">
        <f t="shared" si="53"/>
        <v>0</v>
      </c>
      <c r="Q101" s="1102"/>
      <c r="R101" s="1102"/>
      <c r="S101" s="1102"/>
      <c r="T101" s="1102"/>
      <c r="U101" s="1102">
        <f t="shared" si="54"/>
        <v>0</v>
      </c>
      <c r="V101" s="1102"/>
      <c r="W101" s="1102"/>
      <c r="X101" s="1102"/>
      <c r="Y101" s="1102"/>
      <c r="Z101" s="1102">
        <f t="shared" si="55"/>
        <v>0</v>
      </c>
      <c r="AA101" s="1102"/>
      <c r="AB101" s="1102"/>
      <c r="AC101" s="1102"/>
      <c r="AD101" s="1102"/>
      <c r="AE101" s="1102">
        <f t="shared" si="56"/>
        <v>0</v>
      </c>
      <c r="AF101" s="1102"/>
      <c r="AG101" s="1102"/>
      <c r="AH101" s="1102"/>
      <c r="AI101" s="1102">
        <f t="shared" si="57"/>
        <v>0</v>
      </c>
      <c r="AJ101" s="1102"/>
      <c r="AK101" s="1102"/>
      <c r="AL101" s="1102"/>
      <c r="AM101" s="1102"/>
      <c r="AN101" s="1102">
        <f>AN22+AV22/2</f>
        <v>0</v>
      </c>
      <c r="AO101" s="1102"/>
      <c r="AP101" s="1102"/>
      <c r="AQ101" s="1102">
        <f t="shared" si="59"/>
        <v>0</v>
      </c>
      <c r="AR101" s="1102"/>
      <c r="AS101" s="1102">
        <f t="shared" si="40"/>
        <v>0</v>
      </c>
      <c r="AT101" s="1102">
        <f t="shared" si="40"/>
        <v>0</v>
      </c>
      <c r="AU101" s="1102">
        <f t="shared" si="60"/>
        <v>0</v>
      </c>
      <c r="AV101" s="1102"/>
      <c r="AW101" s="1102">
        <f t="shared" si="41"/>
        <v>0</v>
      </c>
      <c r="AX101" s="1102">
        <f t="shared" si="41"/>
        <v>0</v>
      </c>
      <c r="AY101" s="1102">
        <f t="shared" si="61"/>
        <v>0</v>
      </c>
      <c r="AZ101" s="1102"/>
      <c r="BA101" s="1102">
        <f t="shared" si="42"/>
        <v>0</v>
      </c>
      <c r="BB101" s="1102">
        <f t="shared" si="42"/>
        <v>0</v>
      </c>
      <c r="BC101" s="1102"/>
      <c r="BD101" s="1102">
        <f t="shared" si="62"/>
        <v>0</v>
      </c>
      <c r="BE101" s="1102"/>
      <c r="BF101" s="1102">
        <f t="shared" si="43"/>
        <v>0</v>
      </c>
      <c r="BG101" s="1102">
        <f t="shared" si="43"/>
        <v>0</v>
      </c>
      <c r="BH101" s="1102"/>
      <c r="BI101" s="1102">
        <f t="shared" si="63"/>
        <v>0</v>
      </c>
      <c r="BJ101" s="1102"/>
      <c r="BK101" s="1102">
        <f t="shared" si="44"/>
        <v>0</v>
      </c>
      <c r="BL101" s="1102">
        <f t="shared" si="44"/>
        <v>0</v>
      </c>
      <c r="BM101" s="1102"/>
      <c r="BN101" s="1102">
        <f t="shared" si="64"/>
        <v>0</v>
      </c>
      <c r="BO101" s="1102"/>
      <c r="BP101" s="1102">
        <f t="shared" si="45"/>
        <v>0</v>
      </c>
      <c r="BQ101" s="1102">
        <f t="shared" si="45"/>
        <v>0</v>
      </c>
      <c r="BR101" s="1102">
        <f t="shared" si="65"/>
        <v>0</v>
      </c>
      <c r="BS101" s="1102"/>
      <c r="BT101" s="1102">
        <f t="shared" si="46"/>
        <v>0</v>
      </c>
      <c r="BU101" s="1102">
        <f t="shared" si="46"/>
        <v>0</v>
      </c>
      <c r="BV101" s="1102"/>
      <c r="BW101" s="1102"/>
      <c r="BX101" s="1102">
        <f t="shared" si="66"/>
        <v>0</v>
      </c>
      <c r="BY101" s="1102"/>
      <c r="BZ101" s="1102">
        <f t="shared" si="47"/>
        <v>0</v>
      </c>
      <c r="CA101" s="1102">
        <f t="shared" si="47"/>
        <v>0</v>
      </c>
      <c r="CB101" s="1292"/>
      <c r="CC101" s="1219"/>
      <c r="CD101" s="1219"/>
      <c r="CE101" s="313">
        <f t="shared" si="48"/>
        <v>0</v>
      </c>
    </row>
    <row r="102" spans="6:83">
      <c r="F102" s="565" t="s">
        <v>52</v>
      </c>
      <c r="G102" s="1102">
        <f t="shared" si="49"/>
        <v>0</v>
      </c>
      <c r="H102" s="1102">
        <f t="shared" si="50"/>
        <v>0</v>
      </c>
      <c r="I102" s="1102">
        <f t="shared" si="51"/>
        <v>0</v>
      </c>
      <c r="J102" s="1102"/>
      <c r="K102" s="1102"/>
      <c r="L102" s="1102"/>
      <c r="M102" s="1102"/>
      <c r="N102" s="1102">
        <f t="shared" si="52"/>
        <v>0</v>
      </c>
      <c r="O102" s="1102"/>
      <c r="P102" s="1102">
        <f t="shared" si="53"/>
        <v>0</v>
      </c>
      <c r="Q102" s="1102"/>
      <c r="R102" s="1102"/>
      <c r="S102" s="1102"/>
      <c r="T102" s="1102"/>
      <c r="U102" s="1102">
        <f t="shared" si="54"/>
        <v>0</v>
      </c>
      <c r="V102" s="1102"/>
      <c r="W102" s="1102"/>
      <c r="X102" s="1102"/>
      <c r="Y102" s="1102"/>
      <c r="Z102" s="1102">
        <f t="shared" si="55"/>
        <v>0</v>
      </c>
      <c r="AA102" s="1102"/>
      <c r="AB102" s="1102"/>
      <c r="AC102" s="1102"/>
      <c r="AD102" s="1102"/>
      <c r="AE102" s="1102">
        <f t="shared" si="56"/>
        <v>0</v>
      </c>
      <c r="AF102" s="1102"/>
      <c r="AG102" s="1102"/>
      <c r="AH102" s="1102"/>
      <c r="AI102" s="1102">
        <f t="shared" si="57"/>
        <v>0</v>
      </c>
      <c r="AJ102" s="1102"/>
      <c r="AK102" s="1102"/>
      <c r="AL102" s="1102"/>
      <c r="AM102" s="1102"/>
      <c r="AN102" s="1102">
        <f t="shared" si="58"/>
        <v>0</v>
      </c>
      <c r="AO102" s="1102"/>
      <c r="AP102" s="1102"/>
      <c r="AQ102" s="1102">
        <f t="shared" si="59"/>
        <v>0</v>
      </c>
      <c r="AR102" s="1102"/>
      <c r="AS102" s="1102">
        <f t="shared" si="40"/>
        <v>0</v>
      </c>
      <c r="AT102" s="1102">
        <f t="shared" si="40"/>
        <v>0</v>
      </c>
      <c r="AU102" s="1102">
        <f t="shared" si="60"/>
        <v>0</v>
      </c>
      <c r="AV102" s="1102"/>
      <c r="AW102" s="1102">
        <f t="shared" si="41"/>
        <v>0</v>
      </c>
      <c r="AX102" s="1102">
        <f t="shared" si="41"/>
        <v>0</v>
      </c>
      <c r="AY102" s="1102">
        <f t="shared" si="61"/>
        <v>0</v>
      </c>
      <c r="AZ102" s="1102"/>
      <c r="BA102" s="1102">
        <f t="shared" si="42"/>
        <v>0</v>
      </c>
      <c r="BB102" s="1102">
        <f t="shared" si="42"/>
        <v>0</v>
      </c>
      <c r="BC102" s="1102"/>
      <c r="BD102" s="1102">
        <f t="shared" si="62"/>
        <v>0</v>
      </c>
      <c r="BE102" s="1102"/>
      <c r="BF102" s="1102">
        <f t="shared" si="43"/>
        <v>0</v>
      </c>
      <c r="BG102" s="1102">
        <f t="shared" si="43"/>
        <v>0</v>
      </c>
      <c r="BH102" s="1102"/>
      <c r="BI102" s="1102">
        <f t="shared" si="63"/>
        <v>0</v>
      </c>
      <c r="BJ102" s="1102"/>
      <c r="BK102" s="1102">
        <f t="shared" si="44"/>
        <v>0</v>
      </c>
      <c r="BL102" s="1102">
        <f t="shared" si="44"/>
        <v>0</v>
      </c>
      <c r="BM102" s="1102"/>
      <c r="BN102" s="1102">
        <f t="shared" si="64"/>
        <v>0</v>
      </c>
      <c r="BO102" s="1102"/>
      <c r="BP102" s="1102">
        <f t="shared" si="45"/>
        <v>0</v>
      </c>
      <c r="BQ102" s="1102">
        <f t="shared" si="45"/>
        <v>0</v>
      </c>
      <c r="BR102" s="1102">
        <f t="shared" si="65"/>
        <v>0</v>
      </c>
      <c r="BS102" s="1102"/>
      <c r="BT102" s="1102">
        <f t="shared" si="46"/>
        <v>0</v>
      </c>
      <c r="BU102" s="1102">
        <f t="shared" si="46"/>
        <v>0</v>
      </c>
      <c r="BV102" s="1102"/>
      <c r="BW102" s="1102"/>
      <c r="BX102" s="1102">
        <f t="shared" si="66"/>
        <v>0</v>
      </c>
      <c r="BY102" s="1102"/>
      <c r="BZ102" s="1102">
        <f t="shared" si="47"/>
        <v>0</v>
      </c>
      <c r="CA102" s="1102">
        <f t="shared" si="47"/>
        <v>0</v>
      </c>
      <c r="CB102" s="1292"/>
      <c r="CC102" s="1219"/>
      <c r="CD102" s="1219"/>
      <c r="CE102" s="313">
        <f t="shared" si="48"/>
        <v>0</v>
      </c>
    </row>
    <row r="103" spans="6:83">
      <c r="F103" s="565" t="s">
        <v>87</v>
      </c>
      <c r="G103" s="1102">
        <f t="shared" si="49"/>
        <v>0</v>
      </c>
      <c r="H103" s="1102">
        <f t="shared" si="50"/>
        <v>0</v>
      </c>
      <c r="I103" s="1102">
        <f t="shared" si="51"/>
        <v>0</v>
      </c>
      <c r="J103" s="1102"/>
      <c r="K103" s="1102"/>
      <c r="L103" s="1102"/>
      <c r="M103" s="1102"/>
      <c r="N103" s="1102">
        <f t="shared" si="52"/>
        <v>0</v>
      </c>
      <c r="O103" s="1102"/>
      <c r="P103" s="1102">
        <f t="shared" si="53"/>
        <v>0</v>
      </c>
      <c r="Q103" s="1102"/>
      <c r="R103" s="1102"/>
      <c r="S103" s="1102"/>
      <c r="T103" s="1102"/>
      <c r="U103" s="1102">
        <f t="shared" si="54"/>
        <v>0</v>
      </c>
      <c r="V103" s="1102"/>
      <c r="W103" s="1102"/>
      <c r="X103" s="1102"/>
      <c r="Y103" s="1102"/>
      <c r="Z103" s="1102">
        <f t="shared" si="55"/>
        <v>0</v>
      </c>
      <c r="AA103" s="1102"/>
      <c r="AB103" s="1102"/>
      <c r="AC103" s="1102"/>
      <c r="AD103" s="1102"/>
      <c r="AE103" s="1102">
        <f t="shared" si="56"/>
        <v>0</v>
      </c>
      <c r="AF103" s="1102"/>
      <c r="AG103" s="1102"/>
      <c r="AH103" s="1102"/>
      <c r="AI103" s="1102">
        <f t="shared" si="57"/>
        <v>0</v>
      </c>
      <c r="AJ103" s="1102"/>
      <c r="AK103" s="1102"/>
      <c r="AL103" s="1102"/>
      <c r="AM103" s="1102"/>
      <c r="AN103" s="1102">
        <f t="shared" si="58"/>
        <v>0</v>
      </c>
      <c r="AO103" s="1102"/>
      <c r="AP103" s="1102"/>
      <c r="AQ103" s="1102">
        <f t="shared" si="59"/>
        <v>0</v>
      </c>
      <c r="AR103" s="1102"/>
      <c r="AS103" s="1102">
        <f t="shared" si="40"/>
        <v>0</v>
      </c>
      <c r="AT103" s="1102">
        <f t="shared" si="40"/>
        <v>0</v>
      </c>
      <c r="AU103" s="1102">
        <f t="shared" si="60"/>
        <v>0</v>
      </c>
      <c r="AV103" s="1102"/>
      <c r="AW103" s="1102">
        <f t="shared" si="41"/>
        <v>0</v>
      </c>
      <c r="AX103" s="1102">
        <f t="shared" si="41"/>
        <v>0</v>
      </c>
      <c r="AY103" s="1102">
        <f t="shared" si="61"/>
        <v>0</v>
      </c>
      <c r="AZ103" s="1102"/>
      <c r="BA103" s="1102">
        <f t="shared" si="42"/>
        <v>0</v>
      </c>
      <c r="BB103" s="1102">
        <f t="shared" si="42"/>
        <v>0</v>
      </c>
      <c r="BC103" s="1102"/>
      <c r="BD103" s="1102">
        <f t="shared" si="62"/>
        <v>0</v>
      </c>
      <c r="BE103" s="1102"/>
      <c r="BF103" s="1102">
        <f t="shared" si="43"/>
        <v>0</v>
      </c>
      <c r="BG103" s="1102">
        <f t="shared" si="43"/>
        <v>0</v>
      </c>
      <c r="BH103" s="1102"/>
      <c r="BI103" s="1102">
        <f t="shared" si="63"/>
        <v>0</v>
      </c>
      <c r="BJ103" s="1102"/>
      <c r="BK103" s="1102">
        <f t="shared" si="44"/>
        <v>0</v>
      </c>
      <c r="BL103" s="1102">
        <f t="shared" si="44"/>
        <v>0</v>
      </c>
      <c r="BM103" s="1102"/>
      <c r="BN103" s="1102">
        <f t="shared" si="64"/>
        <v>0</v>
      </c>
      <c r="BO103" s="1102"/>
      <c r="BP103" s="1102">
        <f t="shared" si="45"/>
        <v>0</v>
      </c>
      <c r="BQ103" s="1102">
        <f t="shared" si="45"/>
        <v>0</v>
      </c>
      <c r="BR103" s="1102">
        <f t="shared" si="65"/>
        <v>0</v>
      </c>
      <c r="BS103" s="1102"/>
      <c r="BT103" s="1102">
        <f t="shared" si="46"/>
        <v>0</v>
      </c>
      <c r="BU103" s="1102">
        <f t="shared" si="46"/>
        <v>0</v>
      </c>
      <c r="BV103" s="1102"/>
      <c r="BW103" s="1102"/>
      <c r="BX103" s="1102">
        <f t="shared" si="66"/>
        <v>0</v>
      </c>
      <c r="BY103" s="1102"/>
      <c r="BZ103" s="1102">
        <f t="shared" si="47"/>
        <v>0</v>
      </c>
      <c r="CA103" s="1102">
        <f t="shared" si="47"/>
        <v>0</v>
      </c>
      <c r="CB103" s="1292"/>
      <c r="CC103" s="1219"/>
      <c r="CD103" s="1219"/>
      <c r="CE103" s="313">
        <f t="shared" si="48"/>
        <v>0</v>
      </c>
    </row>
    <row r="104" spans="6:83">
      <c r="F104" s="565" t="s">
        <v>251</v>
      </c>
      <c r="G104" s="1102">
        <f t="shared" si="49"/>
        <v>0</v>
      </c>
      <c r="H104" s="1102">
        <f t="shared" si="50"/>
        <v>0</v>
      </c>
      <c r="I104" s="1102">
        <f t="shared" si="51"/>
        <v>0</v>
      </c>
      <c r="J104" s="1102"/>
      <c r="K104" s="1102"/>
      <c r="L104" s="1102"/>
      <c r="M104" s="1102"/>
      <c r="N104" s="1102">
        <f t="shared" si="52"/>
        <v>0</v>
      </c>
      <c r="O104" s="1102"/>
      <c r="P104" s="1102">
        <f t="shared" si="53"/>
        <v>0</v>
      </c>
      <c r="Q104" s="1102"/>
      <c r="R104" s="1102"/>
      <c r="S104" s="1102"/>
      <c r="T104" s="1102"/>
      <c r="U104" s="1102">
        <f t="shared" si="54"/>
        <v>0</v>
      </c>
      <c r="V104" s="1102"/>
      <c r="W104" s="1102"/>
      <c r="X104" s="1102"/>
      <c r="Y104" s="1102"/>
      <c r="Z104" s="1102">
        <f t="shared" si="55"/>
        <v>0</v>
      </c>
      <c r="AA104" s="1102"/>
      <c r="AB104" s="1102"/>
      <c r="AC104" s="1102"/>
      <c r="AD104" s="1102"/>
      <c r="AE104" s="1102">
        <f t="shared" si="56"/>
        <v>0</v>
      </c>
      <c r="AF104" s="1102"/>
      <c r="AG104" s="1102"/>
      <c r="AH104" s="1102"/>
      <c r="AI104" s="1102">
        <f t="shared" si="57"/>
        <v>0</v>
      </c>
      <c r="AJ104" s="1102"/>
      <c r="AK104" s="1102"/>
      <c r="AL104" s="1102"/>
      <c r="AM104" s="1102"/>
      <c r="AN104" s="1102">
        <f t="shared" si="58"/>
        <v>0</v>
      </c>
      <c r="AO104" s="1102"/>
      <c r="AP104" s="1102"/>
      <c r="AQ104" s="1102">
        <f t="shared" si="59"/>
        <v>0</v>
      </c>
      <c r="AR104" s="1102"/>
      <c r="AS104" s="1102">
        <f t="shared" si="40"/>
        <v>0</v>
      </c>
      <c r="AT104" s="1102">
        <f t="shared" si="40"/>
        <v>0</v>
      </c>
      <c r="AU104" s="1102">
        <f t="shared" si="60"/>
        <v>0</v>
      </c>
      <c r="AV104" s="1102"/>
      <c r="AW104" s="1102">
        <f t="shared" si="41"/>
        <v>0</v>
      </c>
      <c r="AX104" s="1102">
        <f t="shared" si="41"/>
        <v>0</v>
      </c>
      <c r="AY104" s="1102">
        <f t="shared" si="61"/>
        <v>0</v>
      </c>
      <c r="AZ104" s="1102"/>
      <c r="BA104" s="1102">
        <f t="shared" si="42"/>
        <v>0</v>
      </c>
      <c r="BB104" s="1102">
        <f t="shared" si="42"/>
        <v>0</v>
      </c>
      <c r="BC104" s="1102"/>
      <c r="BD104" s="1102">
        <f t="shared" si="62"/>
        <v>0</v>
      </c>
      <c r="BE104" s="1102"/>
      <c r="BF104" s="1102">
        <f t="shared" si="43"/>
        <v>0</v>
      </c>
      <c r="BG104" s="1102">
        <f t="shared" si="43"/>
        <v>0</v>
      </c>
      <c r="BH104" s="1102"/>
      <c r="BI104" s="1102">
        <f t="shared" si="63"/>
        <v>0</v>
      </c>
      <c r="BJ104" s="1102"/>
      <c r="BK104" s="1102">
        <f t="shared" si="44"/>
        <v>0</v>
      </c>
      <c r="BL104" s="1102">
        <f t="shared" si="44"/>
        <v>0</v>
      </c>
      <c r="BM104" s="1102"/>
      <c r="BN104" s="1102">
        <f t="shared" si="64"/>
        <v>0</v>
      </c>
      <c r="BO104" s="1102"/>
      <c r="BP104" s="1102">
        <f t="shared" si="45"/>
        <v>0</v>
      </c>
      <c r="BQ104" s="1102">
        <f t="shared" si="45"/>
        <v>0</v>
      </c>
      <c r="BR104" s="1102">
        <f t="shared" si="65"/>
        <v>0</v>
      </c>
      <c r="BS104" s="1102"/>
      <c r="BT104" s="1102">
        <f t="shared" si="46"/>
        <v>0</v>
      </c>
      <c r="BU104" s="1102">
        <f t="shared" si="46"/>
        <v>0</v>
      </c>
      <c r="BV104" s="1102"/>
      <c r="BW104" s="1102"/>
      <c r="BX104" s="1102">
        <f t="shared" si="66"/>
        <v>0</v>
      </c>
      <c r="BY104" s="1102"/>
      <c r="BZ104" s="1102">
        <f t="shared" si="47"/>
        <v>0</v>
      </c>
      <c r="CA104" s="1102">
        <f t="shared" si="47"/>
        <v>0</v>
      </c>
      <c r="CB104" s="1292"/>
      <c r="CC104" s="1219"/>
      <c r="CD104" s="1219"/>
      <c r="CE104" s="313">
        <f t="shared" si="48"/>
        <v>0</v>
      </c>
    </row>
    <row r="105" spans="6:83">
      <c r="F105" s="554" t="s">
        <v>239</v>
      </c>
      <c r="G105" s="1102">
        <f t="shared" si="49"/>
        <v>0</v>
      </c>
      <c r="H105" s="1102">
        <f t="shared" si="50"/>
        <v>0</v>
      </c>
      <c r="I105" s="1102">
        <f t="shared" si="51"/>
        <v>0</v>
      </c>
      <c r="J105" s="1102"/>
      <c r="K105" s="1102"/>
      <c r="L105" s="1102"/>
      <c r="M105" s="1102"/>
      <c r="N105" s="1102">
        <f t="shared" si="52"/>
        <v>0</v>
      </c>
      <c r="O105" s="1102"/>
      <c r="P105" s="1102">
        <f t="shared" si="53"/>
        <v>0</v>
      </c>
      <c r="Q105" s="1102"/>
      <c r="R105" s="1102"/>
      <c r="S105" s="1102"/>
      <c r="T105" s="1102"/>
      <c r="U105" s="1102">
        <f t="shared" si="54"/>
        <v>0</v>
      </c>
      <c r="V105" s="1102"/>
      <c r="W105" s="1102"/>
      <c r="X105" s="1102"/>
      <c r="Y105" s="1102"/>
      <c r="Z105" s="1102">
        <f t="shared" si="55"/>
        <v>0</v>
      </c>
      <c r="AA105" s="1102"/>
      <c r="AB105" s="1102"/>
      <c r="AC105" s="1102"/>
      <c r="AD105" s="1102"/>
      <c r="AE105" s="1102">
        <f t="shared" si="56"/>
        <v>0</v>
      </c>
      <c r="AF105" s="1102"/>
      <c r="AG105" s="1102"/>
      <c r="AH105" s="1102"/>
      <c r="AI105" s="1102">
        <f t="shared" si="57"/>
        <v>0</v>
      </c>
      <c r="AJ105" s="1102"/>
      <c r="AK105" s="1102"/>
      <c r="AL105" s="1102"/>
      <c r="AM105" s="1102"/>
      <c r="AN105" s="1102">
        <f t="shared" si="58"/>
        <v>0</v>
      </c>
      <c r="AO105" s="1102"/>
      <c r="AP105" s="1102"/>
      <c r="AQ105" s="1102">
        <f t="shared" si="59"/>
        <v>0</v>
      </c>
      <c r="AR105" s="1102"/>
      <c r="AS105" s="1102">
        <f t="shared" si="40"/>
        <v>0</v>
      </c>
      <c r="AT105" s="1102">
        <f t="shared" si="40"/>
        <v>0</v>
      </c>
      <c r="AU105" s="1102">
        <f t="shared" si="60"/>
        <v>0</v>
      </c>
      <c r="AV105" s="1102"/>
      <c r="AW105" s="1102">
        <f t="shared" si="41"/>
        <v>0</v>
      </c>
      <c r="AX105" s="1102">
        <f t="shared" si="41"/>
        <v>0</v>
      </c>
      <c r="AY105" s="1102">
        <f t="shared" si="61"/>
        <v>0</v>
      </c>
      <c r="AZ105" s="1102"/>
      <c r="BA105" s="1102">
        <f t="shared" si="42"/>
        <v>0</v>
      </c>
      <c r="BB105" s="1102">
        <f t="shared" si="42"/>
        <v>0</v>
      </c>
      <c r="BC105" s="1102"/>
      <c r="BD105" s="1102">
        <f t="shared" si="62"/>
        <v>0</v>
      </c>
      <c r="BE105" s="1102"/>
      <c r="BF105" s="1102">
        <f t="shared" si="43"/>
        <v>0</v>
      </c>
      <c r="BG105" s="1102">
        <f t="shared" si="43"/>
        <v>0</v>
      </c>
      <c r="BH105" s="1102"/>
      <c r="BI105" s="1102">
        <f t="shared" si="63"/>
        <v>0</v>
      </c>
      <c r="BJ105" s="1102"/>
      <c r="BK105" s="1102">
        <f t="shared" si="44"/>
        <v>0</v>
      </c>
      <c r="BL105" s="1102">
        <f t="shared" si="44"/>
        <v>0</v>
      </c>
      <c r="BM105" s="1102"/>
      <c r="BN105" s="1102">
        <f t="shared" si="64"/>
        <v>0</v>
      </c>
      <c r="BO105" s="1102"/>
      <c r="BP105" s="1102">
        <f t="shared" si="45"/>
        <v>0</v>
      </c>
      <c r="BQ105" s="1102">
        <f t="shared" si="45"/>
        <v>0</v>
      </c>
      <c r="BR105" s="1102">
        <f t="shared" si="65"/>
        <v>0</v>
      </c>
      <c r="BS105" s="1102"/>
      <c r="BT105" s="1102">
        <f t="shared" si="46"/>
        <v>0</v>
      </c>
      <c r="BU105" s="1102">
        <f t="shared" si="46"/>
        <v>0</v>
      </c>
      <c r="BV105" s="1102"/>
      <c r="BW105" s="1102"/>
      <c r="BX105" s="1102">
        <f t="shared" si="66"/>
        <v>0</v>
      </c>
      <c r="BY105" s="1102"/>
      <c r="BZ105" s="1102">
        <f t="shared" si="47"/>
        <v>0</v>
      </c>
      <c r="CA105" s="1102">
        <f t="shared" si="47"/>
        <v>0</v>
      </c>
      <c r="CB105" s="1292"/>
      <c r="CC105" s="1219"/>
      <c r="CD105" s="1219"/>
      <c r="CE105" s="313">
        <f t="shared" si="48"/>
        <v>0</v>
      </c>
    </row>
    <row r="106" spans="6:83" ht="13.5" thickBot="1">
      <c r="F106" s="554" t="s">
        <v>240</v>
      </c>
      <c r="G106" s="1102">
        <f t="shared" si="49"/>
        <v>0</v>
      </c>
      <c r="H106" s="1102">
        <f t="shared" si="50"/>
        <v>0</v>
      </c>
      <c r="I106" s="1102">
        <f t="shared" si="51"/>
        <v>0</v>
      </c>
      <c r="J106" s="1102"/>
      <c r="K106" s="1102"/>
      <c r="L106" s="1102"/>
      <c r="M106" s="1102"/>
      <c r="N106" s="1102">
        <f t="shared" si="52"/>
        <v>0</v>
      </c>
      <c r="O106" s="1102"/>
      <c r="P106" s="1102">
        <f t="shared" si="53"/>
        <v>0</v>
      </c>
      <c r="Q106" s="1102"/>
      <c r="R106" s="1102"/>
      <c r="S106" s="1102"/>
      <c r="T106" s="1102"/>
      <c r="U106" s="1102">
        <f t="shared" si="54"/>
        <v>0</v>
      </c>
      <c r="V106" s="1102"/>
      <c r="W106" s="1102"/>
      <c r="X106" s="1102"/>
      <c r="Y106" s="1102"/>
      <c r="Z106" s="1102">
        <f t="shared" si="55"/>
        <v>0</v>
      </c>
      <c r="AA106" s="1102"/>
      <c r="AB106" s="1102"/>
      <c r="AC106" s="1102"/>
      <c r="AD106" s="1102"/>
      <c r="AE106" s="1102">
        <f t="shared" si="56"/>
        <v>0</v>
      </c>
      <c r="AF106" s="1102"/>
      <c r="AG106" s="1102"/>
      <c r="AH106" s="1102"/>
      <c r="AI106" s="1102">
        <f t="shared" si="57"/>
        <v>0</v>
      </c>
      <c r="AJ106" s="1102"/>
      <c r="AK106" s="1102"/>
      <c r="AL106" s="1102"/>
      <c r="AM106" s="1102"/>
      <c r="AN106" s="1102">
        <f t="shared" si="58"/>
        <v>0</v>
      </c>
      <c r="AO106" s="1102"/>
      <c r="AP106" s="1102"/>
      <c r="AQ106" s="1102">
        <f t="shared" si="59"/>
        <v>0</v>
      </c>
      <c r="AR106" s="1102"/>
      <c r="AS106" s="1102">
        <f t="shared" si="40"/>
        <v>0</v>
      </c>
      <c r="AT106" s="1102">
        <f t="shared" si="40"/>
        <v>0</v>
      </c>
      <c r="AU106" s="1102">
        <f t="shared" si="60"/>
        <v>0</v>
      </c>
      <c r="AV106" s="1102"/>
      <c r="AW106" s="1102">
        <f t="shared" si="41"/>
        <v>0</v>
      </c>
      <c r="AX106" s="1102">
        <f t="shared" si="41"/>
        <v>0</v>
      </c>
      <c r="AY106" s="1102">
        <f t="shared" si="61"/>
        <v>0</v>
      </c>
      <c r="AZ106" s="1102"/>
      <c r="BA106" s="1102">
        <f t="shared" si="42"/>
        <v>0</v>
      </c>
      <c r="BB106" s="1102">
        <f t="shared" si="42"/>
        <v>0</v>
      </c>
      <c r="BC106" s="1102"/>
      <c r="BD106" s="1102">
        <f t="shared" si="62"/>
        <v>0</v>
      </c>
      <c r="BE106" s="1102"/>
      <c r="BF106" s="1102">
        <f t="shared" si="43"/>
        <v>0</v>
      </c>
      <c r="BG106" s="1102">
        <f t="shared" si="43"/>
        <v>0</v>
      </c>
      <c r="BH106" s="1102"/>
      <c r="BI106" s="1102">
        <f t="shared" si="63"/>
        <v>0</v>
      </c>
      <c r="BJ106" s="1102"/>
      <c r="BK106" s="1102">
        <f t="shared" si="44"/>
        <v>0</v>
      </c>
      <c r="BL106" s="1102">
        <f t="shared" si="44"/>
        <v>0</v>
      </c>
      <c r="BM106" s="1102"/>
      <c r="BN106" s="1102">
        <f t="shared" si="64"/>
        <v>0</v>
      </c>
      <c r="BO106" s="1102"/>
      <c r="BP106" s="1102">
        <f t="shared" si="45"/>
        <v>0</v>
      </c>
      <c r="BQ106" s="1102">
        <f t="shared" si="45"/>
        <v>0</v>
      </c>
      <c r="BR106" s="1102">
        <f t="shared" si="65"/>
        <v>0</v>
      </c>
      <c r="BS106" s="1102"/>
      <c r="BT106" s="1102">
        <f t="shared" si="46"/>
        <v>0</v>
      </c>
      <c r="BU106" s="1102">
        <f t="shared" si="46"/>
        <v>0</v>
      </c>
      <c r="BV106" s="1102"/>
      <c r="BW106" s="1102"/>
      <c r="BX106" s="1102">
        <f t="shared" si="66"/>
        <v>0</v>
      </c>
      <c r="BY106" s="1102"/>
      <c r="BZ106" s="1102">
        <f t="shared" si="47"/>
        <v>0</v>
      </c>
      <c r="CA106" s="1102">
        <f t="shared" si="47"/>
        <v>0</v>
      </c>
      <c r="CB106" s="1292"/>
      <c r="CC106" s="1581"/>
      <c r="CD106" s="1581"/>
      <c r="CE106" s="1293">
        <f t="shared" si="48"/>
        <v>0</v>
      </c>
    </row>
    <row r="107" spans="6:83" ht="13.5" thickTop="1"/>
  </sheetData>
  <sheetProtection formatCells="0"/>
  <mergeCells count="41">
    <mergeCell ref="AY82:BH82"/>
    <mergeCell ref="BR85:BX85"/>
    <mergeCell ref="F83:CG83"/>
    <mergeCell ref="BR2:BW2"/>
    <mergeCell ref="AY1:BC1"/>
    <mergeCell ref="BD1:BH1"/>
    <mergeCell ref="BD2:BH2"/>
    <mergeCell ref="BX2:CB2"/>
    <mergeCell ref="AN2:AP2"/>
    <mergeCell ref="BN2:BQ2"/>
    <mergeCell ref="CE67:CE68"/>
    <mergeCell ref="Z2:AD2"/>
    <mergeCell ref="AQ2:AT2"/>
    <mergeCell ref="AY2:BC2"/>
    <mergeCell ref="BI2:BM2"/>
    <mergeCell ref="BX1:CB1"/>
    <mergeCell ref="B73:E73"/>
    <mergeCell ref="N2:O2"/>
    <mergeCell ref="B71:E71"/>
    <mergeCell ref="I2:M2"/>
    <mergeCell ref="P2:T2"/>
    <mergeCell ref="N65:O65"/>
    <mergeCell ref="AI2:AM2"/>
    <mergeCell ref="AU2:AX2"/>
    <mergeCell ref="N1:O1"/>
    <mergeCell ref="Z1:AD1"/>
    <mergeCell ref="AE1:AH1"/>
    <mergeCell ref="AU1:AX1"/>
    <mergeCell ref="AI1:AM1"/>
    <mergeCell ref="AN1:AP1"/>
    <mergeCell ref="U1:W1"/>
    <mergeCell ref="U2:W2"/>
    <mergeCell ref="AQ1:AT1"/>
    <mergeCell ref="X1:Y1"/>
    <mergeCell ref="AE2:AH2"/>
    <mergeCell ref="X2:Y2"/>
    <mergeCell ref="I1:M1"/>
    <mergeCell ref="P1:T1"/>
    <mergeCell ref="BI1:BM1"/>
    <mergeCell ref="BN1:BQ1"/>
    <mergeCell ref="BR1:BW1"/>
  </mergeCells>
  <phoneticPr fontId="0" type="noConversion"/>
  <conditionalFormatting sqref="AN71 AU71 BD71 CF5:CF61">
    <cfRule type="cellIs" dxfId="52" priority="22" stopIfTrue="1" operator="equal">
      <formula>0</formula>
    </cfRule>
  </conditionalFormatting>
  <conditionalFormatting sqref="F74:G75">
    <cfRule type="cellIs" dxfId="51" priority="13" stopIfTrue="1" operator="equal">
      <formula>0</formula>
    </cfRule>
  </conditionalFormatting>
  <conditionalFormatting sqref="CI76 CI79:CI81">
    <cfRule type="cellIs" dxfId="50" priority="12" stopIfTrue="1" operator="equal">
      <formula>0</formula>
    </cfRule>
  </conditionalFormatting>
  <conditionalFormatting sqref="CH82:CI82">
    <cfRule type="cellIs" dxfId="49" priority="11" stopIfTrue="1" operator="equal">
      <formula>0</formula>
    </cfRule>
  </conditionalFormatting>
  <conditionalFormatting sqref="CF76">
    <cfRule type="cellIs" dxfId="48" priority="8" stopIfTrue="1" operator="equal">
      <formula>0</formula>
    </cfRule>
  </conditionalFormatting>
  <conditionalFormatting sqref="CG76">
    <cfRule type="cellIs" dxfId="47" priority="7" stopIfTrue="1" operator="equal">
      <formula>0</formula>
    </cfRule>
  </conditionalFormatting>
  <conditionalFormatting sqref="CF63">
    <cfRule type="cellIs" dxfId="46" priority="6" stopIfTrue="1" operator="equal">
      <formula>0</formula>
    </cfRule>
  </conditionalFormatting>
  <conditionalFormatting sqref="CF69">
    <cfRule type="cellIs" dxfId="45" priority="5" stopIfTrue="1" operator="equal">
      <formula>0</formula>
    </cfRule>
  </conditionalFormatting>
  <conditionalFormatting sqref="CG69">
    <cfRule type="cellIs" dxfId="44" priority="4" stopIfTrue="1" operator="equal">
      <formula>0</formula>
    </cfRule>
  </conditionalFormatting>
  <conditionalFormatting sqref="H96:CD106">
    <cfRule type="cellIs" dxfId="43" priority="3" stopIfTrue="1" operator="equal">
      <formula>0</formula>
    </cfRule>
  </conditionalFormatting>
  <conditionalFormatting sqref="H87:CD95">
    <cfRule type="cellIs" dxfId="42" priority="2" stopIfTrue="1" operator="equal">
      <formula>0</formula>
    </cfRule>
  </conditionalFormatting>
  <conditionalFormatting sqref="H86:CD86">
    <cfRule type="cellIs" dxfId="41" priority="1" stopIfTrue="1" operator="equal">
      <formula>0</formula>
    </cfRule>
  </conditionalFormatting>
  <pageMargins left="0.23622047244094491" right="0.23622047244094491" top="0.35433070866141736" bottom="0.35433070866141736" header="0.11811023622047245" footer="0.31496062992125984"/>
  <pageSetup paperSize="8" scale="63" fitToWidth="0" orientation="landscape" cellComments="asDisplayed" r:id="rId1"/>
  <headerFooter alignWithMargins="0">
    <oddFooter>&amp;Rconseil d'administration du jeudi 7 février 2019 &amp;D</oddFooter>
  </headerFooter>
  <colBreaks count="1" manualBreakCount="1">
    <brk id="60" max="80" man="1"/>
  </colBreaks>
  <ignoredErrors>
    <ignoredError sqref="CG16 CG57 CG28 CG40:CG41 CG54 I69:AX69 CJ69:CL69 AZ69:CB69" formulaRange="1"/>
    <ignoredError sqref="E19" formula="1"/>
    <ignoredError sqref="CE62 AQ96:CA97 H96:AO106 CE87:CE93 CE95 H94:BM94 CE94 BO94:CB94 H95:CB95 H87:CB93 R62:CB63 AQ102:CA106 AR98:CA98 AR99:CA99 AQ100:AT101 AV100:CA101" unlockedFormula="1"/>
  </ignoredErrors>
  <drawing r:id="rId2"/>
  <legacyDrawing r:id="rId3"/>
  <oleObjects>
    <mc:AlternateContent xmlns:mc="http://schemas.openxmlformats.org/markup-compatibility/2006">
      <mc:Choice Requires="x14">
        <oleObject progId="3M.DefaultNote.1" shapeId="31822" r:id="rId4">
          <objectPr defaultSize="0" autoPict="0" r:id="rId5">
            <anchor moveWithCells="1">
              <from>
                <xdr:col>72</xdr:col>
                <xdr:colOff>295275</xdr:colOff>
                <xdr:row>76</xdr:row>
                <xdr:rowOff>152400</xdr:rowOff>
              </from>
              <to>
                <xdr:col>74</xdr:col>
                <xdr:colOff>0</xdr:colOff>
                <xdr:row>77</xdr:row>
                <xdr:rowOff>95250</xdr:rowOff>
              </to>
            </anchor>
          </objectPr>
        </oleObject>
      </mc:Choice>
      <mc:Fallback>
        <oleObject progId="3M.DefaultNote.1" shapeId="31822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95"/>
  <sheetViews>
    <sheetView topLeftCell="F1" zoomScale="140" zoomScaleNormal="140" workbookViewId="0">
      <pane ySplit="1" topLeftCell="A59" activePane="bottomLeft" state="frozen"/>
      <selection activeCell="F1" sqref="F1"/>
      <selection pane="bottomLeft" activeCell="G23" sqref="G23"/>
    </sheetView>
  </sheetViews>
  <sheetFormatPr baseColWidth="10" defaultColWidth="11.42578125" defaultRowHeight="12.75"/>
  <cols>
    <col min="1" max="1" width="7.140625" style="308" hidden="1" customWidth="1"/>
    <col min="2" max="3" width="6.5703125" style="308" hidden="1" customWidth="1"/>
    <col min="4" max="4" width="7" style="308" hidden="1" customWidth="1"/>
    <col min="5" max="5" width="6" style="308" hidden="1" customWidth="1"/>
    <col min="6" max="6" width="19.7109375" style="308" customWidth="1"/>
    <col min="7" max="7" width="5" style="860" customWidth="1"/>
    <col min="8" max="8" width="10.28515625" style="308" customWidth="1"/>
    <col min="9" max="9" width="8.28515625" style="308" customWidth="1"/>
    <col min="10" max="10" width="8.85546875" style="308" customWidth="1"/>
    <col min="11" max="11" width="9.42578125" style="308" customWidth="1"/>
    <col min="12" max="12" width="6.42578125" style="308" customWidth="1"/>
    <col min="13" max="13" width="8" style="308" customWidth="1"/>
    <col min="14" max="14" width="7.42578125" style="308" customWidth="1"/>
    <col min="15" max="15" width="8.5703125" style="308" customWidth="1"/>
    <col min="16" max="16" width="8.7109375" style="308" customWidth="1"/>
    <col min="17" max="17" width="9.85546875" style="308" customWidth="1"/>
    <col min="18" max="18" width="9.7109375" style="308" customWidth="1"/>
    <col min="19" max="19" width="6.7109375" style="308" customWidth="1"/>
    <col min="20" max="20" width="8.140625" style="308" customWidth="1"/>
    <col min="21" max="21" width="6.42578125" style="308" customWidth="1"/>
    <col min="22" max="22" width="9.5703125" style="308" customWidth="1"/>
    <col min="23" max="23" width="8.7109375" style="308" customWidth="1"/>
    <col min="24" max="24" width="6.42578125" style="308" customWidth="1"/>
    <col min="25" max="25" width="9.7109375" style="308" customWidth="1"/>
    <col min="26" max="26" width="8" style="308" customWidth="1"/>
    <col min="27" max="27" width="7.5703125" style="308" customWidth="1"/>
    <col min="28" max="28" width="6.28515625" style="380" customWidth="1"/>
    <col min="29" max="29" width="10.7109375" style="383" bestFit="1" customWidth="1"/>
    <col min="30" max="30" width="13.7109375" style="308" customWidth="1"/>
    <col min="31" max="31" width="11.7109375" style="384" hidden="1" customWidth="1"/>
    <col min="32" max="32" width="15.5703125" style="304" customWidth="1"/>
    <col min="33" max="33" width="11.5703125" style="380" customWidth="1"/>
    <col min="34" max="34" width="9.5703125" style="379" customWidth="1"/>
    <col min="35" max="35" width="11.7109375" style="308" customWidth="1"/>
    <col min="36" max="39" width="11.42578125" style="308"/>
    <col min="40" max="40" width="13.28515625" style="308" customWidth="1"/>
    <col min="41" max="16384" width="11.42578125" style="308"/>
  </cols>
  <sheetData>
    <row r="1" spans="1:36" s="300" customFormat="1" ht="105" customHeight="1" thickTop="1">
      <c r="A1" s="1386" t="s">
        <v>82</v>
      </c>
      <c r="B1" s="935" t="s">
        <v>83</v>
      </c>
      <c r="C1" s="936" t="s">
        <v>131</v>
      </c>
      <c r="D1" s="937" t="s">
        <v>125</v>
      </c>
      <c r="E1" s="938" t="s">
        <v>88</v>
      </c>
      <c r="F1" s="1438" t="s">
        <v>370</v>
      </c>
      <c r="G1" s="1335" t="s">
        <v>166</v>
      </c>
      <c r="H1" s="1326" t="s">
        <v>0</v>
      </c>
      <c r="I1" s="940" t="s">
        <v>34</v>
      </c>
      <c r="J1" s="940" t="s">
        <v>33</v>
      </c>
      <c r="K1" s="939" t="s">
        <v>77</v>
      </c>
      <c r="L1" s="939" t="s">
        <v>76</v>
      </c>
      <c r="M1" s="940" t="s">
        <v>35</v>
      </c>
      <c r="N1" s="941" t="s">
        <v>27</v>
      </c>
      <c r="O1" s="939" t="s">
        <v>114</v>
      </c>
      <c r="P1" s="939" t="s">
        <v>28</v>
      </c>
      <c r="Q1" s="939" t="s">
        <v>37</v>
      </c>
      <c r="R1" s="939" t="s">
        <v>29</v>
      </c>
      <c r="S1" s="939" t="s">
        <v>30</v>
      </c>
      <c r="T1" s="1797" t="s">
        <v>231</v>
      </c>
      <c r="U1" s="1798"/>
      <c r="V1" s="940" t="s">
        <v>20</v>
      </c>
      <c r="W1" s="1797" t="s">
        <v>163</v>
      </c>
      <c r="X1" s="1798"/>
      <c r="Y1" s="1793" t="s">
        <v>22</v>
      </c>
      <c r="Z1" s="1793"/>
      <c r="AA1" s="942" t="s">
        <v>339</v>
      </c>
      <c r="AB1" s="943" t="s">
        <v>365</v>
      </c>
      <c r="AC1" s="1639" t="s">
        <v>305</v>
      </c>
      <c r="AD1" s="1599"/>
      <c r="AE1" s="1253" t="s">
        <v>315</v>
      </c>
      <c r="AF1" s="1253" t="s">
        <v>323</v>
      </c>
      <c r="AG1" s="1254" t="s">
        <v>325</v>
      </c>
      <c r="AH1" s="1255" t="s">
        <v>324</v>
      </c>
    </row>
    <row r="2" spans="1:36" s="304" customFormat="1" ht="18">
      <c r="A2" s="1387"/>
      <c r="B2" s="944"/>
      <c r="C2" s="945"/>
      <c r="D2" s="946"/>
      <c r="E2" s="947"/>
      <c r="F2" s="948"/>
      <c r="G2" s="1336"/>
      <c r="H2" s="951" t="s">
        <v>60</v>
      </c>
      <c r="I2" s="950" t="s">
        <v>61</v>
      </c>
      <c r="J2" s="950" t="s">
        <v>62</v>
      </c>
      <c r="K2" s="949" t="s">
        <v>63</v>
      </c>
      <c r="L2" s="949" t="s">
        <v>78</v>
      </c>
      <c r="M2" s="950" t="s">
        <v>64</v>
      </c>
      <c r="N2" s="949" t="s">
        <v>65</v>
      </c>
      <c r="O2" s="949" t="s">
        <v>66</v>
      </c>
      <c r="P2" s="949" t="s">
        <v>68</v>
      </c>
      <c r="Q2" s="1459" t="s">
        <v>57</v>
      </c>
      <c r="R2" s="949" t="s">
        <v>58</v>
      </c>
      <c r="S2" s="949" t="s">
        <v>69</v>
      </c>
      <c r="T2" s="1795" t="s">
        <v>70</v>
      </c>
      <c r="U2" s="1796"/>
      <c r="V2" s="950" t="s">
        <v>71</v>
      </c>
      <c r="W2" s="1795" t="s">
        <v>142</v>
      </c>
      <c r="X2" s="1796"/>
      <c r="Y2" s="1791" t="s">
        <v>74</v>
      </c>
      <c r="Z2" s="1792"/>
      <c r="AA2" s="951"/>
      <c r="AB2" s="952"/>
      <c r="AC2" s="1640"/>
      <c r="AD2" s="1600"/>
      <c r="AE2" s="1256"/>
      <c r="AF2" s="1256"/>
      <c r="AG2" s="1257"/>
      <c r="AH2" s="1258"/>
    </row>
    <row r="3" spans="1:36" s="304" customFormat="1">
      <c r="A3" s="1387"/>
      <c r="B3" s="944"/>
      <c r="C3" s="945"/>
      <c r="D3" s="946"/>
      <c r="E3" s="947"/>
      <c r="F3" s="948"/>
      <c r="G3" s="1336"/>
      <c r="H3" s="951"/>
      <c r="I3" s="949"/>
      <c r="J3" s="949"/>
      <c r="K3" s="949"/>
      <c r="L3" s="949"/>
      <c r="M3" s="949"/>
      <c r="N3" s="949"/>
      <c r="O3" s="949" t="s">
        <v>67</v>
      </c>
      <c r="P3" s="949"/>
      <c r="Q3" s="1459" t="s">
        <v>56</v>
      </c>
      <c r="R3" s="949" t="s">
        <v>55</v>
      </c>
      <c r="S3" s="949"/>
      <c r="T3" s="949"/>
      <c r="U3" s="953" t="s">
        <v>117</v>
      </c>
      <c r="V3" s="949"/>
      <c r="W3" s="949"/>
      <c r="X3" s="949" t="s">
        <v>164</v>
      </c>
      <c r="Y3" s="949"/>
      <c r="Z3" s="954" t="s">
        <v>164</v>
      </c>
      <c r="AA3" s="955"/>
      <c r="AB3" s="956"/>
      <c r="AC3" s="1641"/>
      <c r="AD3" s="1601"/>
      <c r="AE3" s="1259"/>
      <c r="AF3" s="1259"/>
      <c r="AG3" s="1260"/>
      <c r="AH3" s="1260"/>
    </row>
    <row r="4" spans="1:36" s="304" customFormat="1" ht="13.5" thickBot="1">
      <c r="A4" s="1387"/>
      <c r="B4" s="944"/>
      <c r="C4" s="945"/>
      <c r="D4" s="946"/>
      <c r="E4" s="947"/>
      <c r="F4" s="948"/>
      <c r="G4" s="1336"/>
      <c r="H4" s="951"/>
      <c r="I4" s="949"/>
      <c r="J4" s="949"/>
      <c r="K4" s="949"/>
      <c r="L4" s="949"/>
      <c r="M4" s="949"/>
      <c r="N4" s="949"/>
      <c r="O4" s="949"/>
      <c r="P4" s="949"/>
      <c r="Q4" s="1459" t="s">
        <v>55</v>
      </c>
      <c r="R4" s="949"/>
      <c r="S4" s="949"/>
      <c r="T4" s="949"/>
      <c r="U4" s="949"/>
      <c r="V4" s="949"/>
      <c r="W4" s="949"/>
      <c r="X4" s="949"/>
      <c r="Y4" s="949"/>
      <c r="Z4" s="957"/>
      <c r="AA4" s="951"/>
      <c r="AB4" s="952"/>
      <c r="AC4" s="1642"/>
      <c r="AD4" s="1601"/>
      <c r="AE4" s="1261"/>
      <c r="AF4" s="1261"/>
      <c r="AG4" s="1262"/>
      <c r="AH4" s="1262"/>
    </row>
    <row r="5" spans="1:36" ht="13.5" thickTop="1">
      <c r="A5" s="1388">
        <v>24</v>
      </c>
      <c r="B5" s="944">
        <v>2</v>
      </c>
      <c r="C5" s="945"/>
      <c r="D5" s="958">
        <v>24</v>
      </c>
      <c r="E5" s="959">
        <f>SUM(G5-(B5+D5))</f>
        <v>-26</v>
      </c>
      <c r="F5" s="1528" t="s">
        <v>354</v>
      </c>
      <c r="G5" s="1337">
        <f>'CP 2020'!G5</f>
        <v>0</v>
      </c>
      <c r="H5" s="1327">
        <f>'CP 2020'!H5</f>
        <v>0</v>
      </c>
      <c r="I5" s="385">
        <f>SUM('CP 2020'!I5:O5)</f>
        <v>0</v>
      </c>
      <c r="J5" s="385">
        <f>SUM('CP 2020'!P5:T5)</f>
        <v>0</v>
      </c>
      <c r="K5" s="385">
        <f>SUM('CP 2020'!U5:W5)</f>
        <v>0</v>
      </c>
      <c r="L5" s="385">
        <f>SUM('CP 2020'!X5:Y5)</f>
        <v>0</v>
      </c>
      <c r="M5" s="385">
        <f>SUM('CP 2020'!Z5:AH5)</f>
        <v>0</v>
      </c>
      <c r="N5" s="385">
        <f>SUM('CP 2020'!AN5:AP5)</f>
        <v>0</v>
      </c>
      <c r="O5" s="385">
        <f>SUM('CP 2020'!AQ5:AT5)</f>
        <v>0</v>
      </c>
      <c r="P5" s="385">
        <f>SUM('CP 2020'!AU5:AX5)</f>
        <v>0</v>
      </c>
      <c r="Q5" s="385">
        <f>SUM('CP 2020'!AY5:BC5)</f>
        <v>0</v>
      </c>
      <c r="R5" s="385">
        <f>SUM('CP 2020'!BD5:BH5)</f>
        <v>0</v>
      </c>
      <c r="S5" s="385">
        <f>SUM('CP 2020'!AI5:AM5)</f>
        <v>0</v>
      </c>
      <c r="T5" s="385">
        <f>SUM('CP 2020'!BI5:BL5)</f>
        <v>0</v>
      </c>
      <c r="U5" s="385">
        <f>SUM('CP 2020'!BM5)</f>
        <v>0</v>
      </c>
      <c r="V5" s="385">
        <f>SUM('CP 2020'!BN5:BQ5)</f>
        <v>0</v>
      </c>
      <c r="W5" s="385">
        <f>SUM('CP 2020'!BR5:BU5)</f>
        <v>0</v>
      </c>
      <c r="X5" s="385">
        <f>SUM('CP 2020'!BV5:BW5)</f>
        <v>0</v>
      </c>
      <c r="Y5" s="385">
        <f>SUM('CP 2020'!BX5:CA5)</f>
        <v>0</v>
      </c>
      <c r="Z5" s="386">
        <f>'CP 2020'!CB5</f>
        <v>0</v>
      </c>
      <c r="AA5" s="387"/>
      <c r="AB5" s="388">
        <f>'CP 2020'!CD5</f>
        <v>0</v>
      </c>
      <c r="AC5" s="1643">
        <f>SUM(H5:Z5)</f>
        <v>0</v>
      </c>
      <c r="AD5" s="1602"/>
      <c r="AE5" s="1263">
        <f>'CP 2020'!CG5</f>
        <v>35</v>
      </c>
      <c r="AF5" s="1263">
        <f>'CP 2020'!CH5</f>
        <v>0</v>
      </c>
      <c r="AG5" s="1264">
        <f>AF5-AC5</f>
        <v>0</v>
      </c>
      <c r="AH5" s="1265">
        <f>SUM(AG5)</f>
        <v>0</v>
      </c>
      <c r="AJ5" s="304"/>
    </row>
    <row r="6" spans="1:36" ht="5.25" customHeight="1">
      <c r="A6" s="1389"/>
      <c r="B6" s="961"/>
      <c r="C6" s="962"/>
      <c r="D6" s="963"/>
      <c r="E6" s="960"/>
      <c r="F6" s="389"/>
      <c r="G6" s="1338"/>
      <c r="H6" s="392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1"/>
      <c r="AA6" s="392"/>
      <c r="AB6" s="1653"/>
      <c r="AC6" s="1644"/>
      <c r="AD6" s="1603"/>
      <c r="AE6" s="1266"/>
      <c r="AF6" s="1266"/>
      <c r="AG6" s="1267"/>
      <c r="AH6" s="1267"/>
    </row>
    <row r="7" spans="1:36">
      <c r="A7" s="1388">
        <v>24</v>
      </c>
      <c r="B7" s="944"/>
      <c r="C7" s="945"/>
      <c r="D7" s="958">
        <v>24</v>
      </c>
      <c r="E7" s="959">
        <f>SUM(G7-(B7+D7))</f>
        <v>-24</v>
      </c>
      <c r="F7" s="393" t="s">
        <v>235</v>
      </c>
      <c r="G7" s="1339">
        <f>SUM('CP 2020'!G7:G8)</f>
        <v>0</v>
      </c>
      <c r="H7" s="1328">
        <f>SUM('CP 2020'!H7:H8)</f>
        <v>0</v>
      </c>
      <c r="I7" s="394">
        <f>SUM('CP 2020'!I7:O8)</f>
        <v>0</v>
      </c>
      <c r="J7" s="394">
        <f>SUM('CP 2020'!P7:Q8,'CP 2020'!S7:T8)</f>
        <v>0</v>
      </c>
      <c r="K7" s="395"/>
      <c r="L7" s="395"/>
      <c r="M7" s="394">
        <f>SUM('CP 2020'!Z7:AH8)</f>
        <v>0</v>
      </c>
      <c r="N7" s="395"/>
      <c r="O7" s="395"/>
      <c r="P7" s="395"/>
      <c r="Q7" s="395"/>
      <c r="R7" s="395"/>
      <c r="S7" s="394">
        <f>SUM('CP 2020'!AI7:AJ8,'CP 2020'!AL7:AM8)</f>
        <v>0</v>
      </c>
      <c r="T7" s="394">
        <f>SUM('CP 2020'!BI7:BJ8)</f>
        <v>0</v>
      </c>
      <c r="U7" s="394">
        <f>SUM('CP 2020'!BM7:BM8)</f>
        <v>0</v>
      </c>
      <c r="V7" s="395"/>
      <c r="W7" s="395"/>
      <c r="X7" s="395"/>
      <c r="Y7" s="394">
        <f>SUM('CP 2020'!BX7:BY8,'CP 2020'!BZ7:CB8)</f>
        <v>0</v>
      </c>
      <c r="Z7" s="396"/>
      <c r="AA7" s="397"/>
      <c r="AB7" s="1590">
        <f>'CP 2020'!CD7</f>
        <v>0</v>
      </c>
      <c r="AC7" s="1651">
        <f>SUM(H7:AB7)</f>
        <v>0</v>
      </c>
      <c r="AD7" s="1604"/>
      <c r="AE7" s="1263">
        <f>'CP 2020'!CG7</f>
        <v>85.5</v>
      </c>
      <c r="AF7" s="1263">
        <f>'CP 2020'!CH7</f>
        <v>0</v>
      </c>
      <c r="AG7" s="1264">
        <f>AF7-SUM(AC7:AC8)</f>
        <v>0</v>
      </c>
      <c r="AH7" s="1262"/>
    </row>
    <row r="8" spans="1:36">
      <c r="A8" s="1388"/>
      <c r="B8" s="944"/>
      <c r="C8" s="945"/>
      <c r="D8" s="958">
        <v>12</v>
      </c>
      <c r="E8" s="959">
        <f>SUM(G8-(B8+D8))</f>
        <v>-12</v>
      </c>
      <c r="F8" s="393" t="s">
        <v>236</v>
      </c>
      <c r="G8" s="1339">
        <f>'CP 2020'!G9</f>
        <v>0</v>
      </c>
      <c r="H8" s="1328">
        <f>'CP 2020'!H9</f>
        <v>0</v>
      </c>
      <c r="I8" s="394">
        <f>SUM('CP 2020'!I9:O9)</f>
        <v>0</v>
      </c>
      <c r="J8" s="394">
        <f>SUM('CP 2020'!P9:Q9,'CP 2020'!S9:T9)</f>
        <v>0</v>
      </c>
      <c r="K8" s="395"/>
      <c r="L8" s="395"/>
      <c r="M8" s="394">
        <f>SUM('CP 2020'!Z9:AH9)</f>
        <v>0</v>
      </c>
      <c r="N8" s="395"/>
      <c r="O8" s="395"/>
      <c r="P8" s="395"/>
      <c r="Q8" s="395"/>
      <c r="R8" s="395"/>
      <c r="S8" s="394">
        <f>SUM('CP 2020'!AI9:AJ9,'CP 2020'!AL9:AM9)</f>
        <v>0</v>
      </c>
      <c r="T8" s="394">
        <f>SUM('CP 2020'!BI9:BJ9)</f>
        <v>0</v>
      </c>
      <c r="U8" s="394">
        <f>SUM('CP 2020'!BM9)</f>
        <v>0</v>
      </c>
      <c r="V8" s="395"/>
      <c r="W8" s="395"/>
      <c r="X8" s="395"/>
      <c r="Y8" s="394">
        <f>SUM('CP 2020'!BX9:BY9,'CP 2020'!BZ9:CB9)</f>
        <v>0</v>
      </c>
      <c r="Z8" s="396"/>
      <c r="AA8" s="397"/>
      <c r="AB8" s="1590">
        <f>'CP 2020'!CD8</f>
        <v>0</v>
      </c>
      <c r="AC8" s="1651">
        <f>SUM(H8:AB8)</f>
        <v>0</v>
      </c>
      <c r="AD8" s="1604"/>
      <c r="AE8" s="1263"/>
      <c r="AF8" s="1263"/>
      <c r="AG8" s="1264"/>
      <c r="AH8" s="1262"/>
    </row>
    <row r="9" spans="1:36" ht="3" customHeight="1">
      <c r="A9" s="1388"/>
      <c r="B9" s="944"/>
      <c r="C9" s="945"/>
      <c r="D9" s="958"/>
      <c r="E9" s="959"/>
      <c r="F9" s="393"/>
      <c r="G9" s="1339"/>
      <c r="H9" s="1328"/>
      <c r="I9" s="394"/>
      <c r="J9" s="394"/>
      <c r="K9" s="395"/>
      <c r="L9" s="395"/>
      <c r="M9" s="394"/>
      <c r="N9" s="395"/>
      <c r="O9" s="395"/>
      <c r="P9" s="395"/>
      <c r="Q9" s="395"/>
      <c r="R9" s="395"/>
      <c r="S9" s="394"/>
      <c r="T9" s="394"/>
      <c r="U9" s="394"/>
      <c r="V9" s="395"/>
      <c r="W9" s="395"/>
      <c r="X9" s="395"/>
      <c r="Y9" s="394"/>
      <c r="Z9" s="396"/>
      <c r="AA9" s="397"/>
      <c r="AB9" s="1655"/>
      <c r="AC9" s="1651"/>
      <c r="AD9" s="1604"/>
      <c r="AE9" s="1263"/>
      <c r="AF9" s="1263"/>
      <c r="AG9" s="1264"/>
      <c r="AH9" s="1262"/>
    </row>
    <row r="10" spans="1:36">
      <c r="A10" s="1388">
        <v>24</v>
      </c>
      <c r="B10" s="944"/>
      <c r="C10" s="945"/>
      <c r="D10" s="958">
        <v>24</v>
      </c>
      <c r="E10" s="959">
        <f>SUM(G10-(B10+D10))</f>
        <v>-24</v>
      </c>
      <c r="F10" s="393" t="s">
        <v>171</v>
      </c>
      <c r="G10" s="1339">
        <f>'CP 2020'!G10</f>
        <v>0</v>
      </c>
      <c r="H10" s="1328">
        <f>'CP 2020'!H10</f>
        <v>0</v>
      </c>
      <c r="I10" s="394">
        <f>SUM('CP 2020'!I10:O10)</f>
        <v>0</v>
      </c>
      <c r="J10" s="394">
        <f>SUM('CP 2020'!P10:Q11,'CP 2020'!S10:T11)</f>
        <v>0</v>
      </c>
      <c r="K10" s="395"/>
      <c r="L10" s="395"/>
      <c r="M10" s="394">
        <f>SUM('CP 2020'!Z10:AH10)</f>
        <v>0</v>
      </c>
      <c r="N10" s="395"/>
      <c r="O10" s="395"/>
      <c r="P10" s="395"/>
      <c r="Q10" s="395"/>
      <c r="R10" s="395"/>
      <c r="S10" s="394">
        <f>SUM('CP 2020'!AI10:AJ11,'CP 2020'!AL10:AM11)</f>
        <v>0</v>
      </c>
      <c r="T10" s="394">
        <f>SUM('CP 2020'!BI10:BL10)</f>
        <v>0</v>
      </c>
      <c r="U10" s="398">
        <f>'CP 2020'!BM10</f>
        <v>0</v>
      </c>
      <c r="V10" s="394">
        <f>SUM('CP 2020'!BN10:BQ10)</f>
        <v>0</v>
      </c>
      <c r="W10" s="395"/>
      <c r="X10" s="395"/>
      <c r="Y10" s="394">
        <f>SUM('CP 2020'!BX10:BY11,'CP 2020'!BZ10:CB11)</f>
        <v>0</v>
      </c>
      <c r="Z10" s="396"/>
      <c r="AA10" s="397"/>
      <c r="AB10" s="1590">
        <f>'CP 2020'!CD10</f>
        <v>0</v>
      </c>
      <c r="AC10" s="1651">
        <f>SUM(H10:AB10)</f>
        <v>0</v>
      </c>
      <c r="AD10" s="1604"/>
      <c r="AE10" s="1263">
        <f>'CP 2020'!CG10</f>
        <v>54</v>
      </c>
      <c r="AF10" s="1263">
        <f>'CP 2020'!CH10</f>
        <v>0</v>
      </c>
      <c r="AG10" s="1264">
        <f>AF10-AC10</f>
        <v>0</v>
      </c>
      <c r="AH10" s="1265">
        <f>SUM(AG7:AG10)</f>
        <v>0</v>
      </c>
    </row>
    <row r="11" spans="1:36" ht="3" customHeight="1">
      <c r="A11" s="1390"/>
      <c r="B11" s="964"/>
      <c r="C11" s="965"/>
      <c r="D11" s="966"/>
      <c r="E11" s="967"/>
      <c r="F11" s="399"/>
      <c r="G11" s="1340"/>
      <c r="H11" s="1329"/>
      <c r="I11" s="400"/>
      <c r="J11" s="400"/>
      <c r="K11" s="400"/>
      <c r="L11" s="400"/>
      <c r="M11" s="400"/>
      <c r="N11" s="400"/>
      <c r="O11" s="400"/>
      <c r="P11" s="400"/>
      <c r="Q11" s="400"/>
      <c r="R11" s="400"/>
      <c r="S11" s="400"/>
      <c r="T11" s="400"/>
      <c r="U11" s="400"/>
      <c r="V11" s="400"/>
      <c r="W11" s="400"/>
      <c r="X11" s="400"/>
      <c r="Y11" s="400"/>
      <c r="Z11" s="401"/>
      <c r="AA11" s="402"/>
      <c r="AB11" s="1656"/>
      <c r="AC11" s="1652"/>
      <c r="AD11" s="1605"/>
      <c r="AE11" s="1268"/>
      <c r="AF11" s="1268"/>
      <c r="AG11" s="1269"/>
      <c r="AH11" s="1269"/>
    </row>
    <row r="12" spans="1:36">
      <c r="A12" s="1388">
        <v>24</v>
      </c>
      <c r="B12" s="944"/>
      <c r="C12" s="945">
        <v>4</v>
      </c>
      <c r="D12" s="958">
        <v>30</v>
      </c>
      <c r="E12" s="959">
        <f>SUM(G12-(B12+D12))</f>
        <v>-30</v>
      </c>
      <c r="F12" s="403" t="s">
        <v>234</v>
      </c>
      <c r="G12" s="1341">
        <f>SUM('CP 2020'!G12:G13)</f>
        <v>0</v>
      </c>
      <c r="H12" s="1330">
        <f>SUM('CP 2020'!H12:H13)</f>
        <v>0</v>
      </c>
      <c r="I12" s="404">
        <f>SUM('CP 2020'!I12:O13)</f>
        <v>0</v>
      </c>
      <c r="J12" s="404">
        <f>SUM('CP 2020'!P12:T14)</f>
        <v>0</v>
      </c>
      <c r="K12" s="405">
        <f>SUM('CP 2020'!U12:W12)</f>
        <v>0</v>
      </c>
      <c r="L12" s="405">
        <f>SUM('CP 2020'!X12:Y12)</f>
        <v>0</v>
      </c>
      <c r="M12" s="404">
        <f>SUM('CP 2020'!Z12:AH13)</f>
        <v>0</v>
      </c>
      <c r="N12" s="405">
        <f>SUM('CP 2020'!AN12:AP12)</f>
        <v>0</v>
      </c>
      <c r="O12" s="405">
        <f>SUM('CP 2020'!AQ12:AT12)</f>
        <v>0</v>
      </c>
      <c r="P12" s="405">
        <f>SUM('CP 2020'!AU12:AX12)</f>
        <v>0</v>
      </c>
      <c r="Q12" s="405">
        <f>SUM('CP 2020'!AY12:AZ12,'CP 2020'!BB12:BC12,'CP 2020'!BA12)</f>
        <v>0</v>
      </c>
      <c r="R12" s="405">
        <f>SUM('CP 2020'!BD12:BH12)</f>
        <v>0</v>
      </c>
      <c r="S12" s="404">
        <f>SUM('CP 2020'!AI12:AM14)</f>
        <v>0</v>
      </c>
      <c r="T12" s="404">
        <f>SUM('CP 2020'!BI12:BJ12)</f>
        <v>0</v>
      </c>
      <c r="U12" s="404">
        <f>SUM('CP 2020'!BI12:BM14)</f>
        <v>0</v>
      </c>
      <c r="V12" s="405">
        <f>SUM('CP 2020'!BN12:BO12)</f>
        <v>0</v>
      </c>
      <c r="W12" s="405">
        <f>SUM('CP 2020'!BR12:BS12)</f>
        <v>0</v>
      </c>
      <c r="X12" s="405">
        <f>SUM('CP 2020'!BV12:BW12)</f>
        <v>0</v>
      </c>
      <c r="Y12" s="406">
        <f>SUM('CP 2020'!BX12:CB14)</f>
        <v>0</v>
      </c>
      <c r="Z12" s="407"/>
      <c r="AA12" s="397"/>
      <c r="AB12" s="1654">
        <f>'CP 2020'!CD12</f>
        <v>0</v>
      </c>
      <c r="AC12" s="1651">
        <f>SUM(H12:AB12)</f>
        <v>0</v>
      </c>
      <c r="AD12" s="1604"/>
      <c r="AE12" s="1263">
        <f>'CP 2020'!CG12</f>
        <v>86</v>
      </c>
      <c r="AF12" s="1263">
        <f>'CP 2020'!CH12</f>
        <v>0</v>
      </c>
      <c r="AG12" s="1264">
        <f>AF12-SUM(AC12:AC14)</f>
        <v>0</v>
      </c>
      <c r="AH12" s="1262"/>
      <c r="AJ12" s="304"/>
    </row>
    <row r="13" spans="1:36" ht="2.25" customHeight="1">
      <c r="A13" s="1391"/>
      <c r="B13" s="969"/>
      <c r="C13" s="970"/>
      <c r="D13" s="968"/>
      <c r="E13" s="971"/>
      <c r="F13" s="408"/>
      <c r="G13" s="1342"/>
      <c r="H13" s="1330"/>
      <c r="I13" s="404"/>
      <c r="J13" s="404"/>
      <c r="K13" s="405"/>
      <c r="L13" s="405"/>
      <c r="M13" s="404"/>
      <c r="N13" s="405"/>
      <c r="O13" s="405"/>
      <c r="P13" s="405"/>
      <c r="Q13" s="405"/>
      <c r="R13" s="405"/>
      <c r="S13" s="404"/>
      <c r="T13" s="404"/>
      <c r="U13" s="404"/>
      <c r="V13" s="405"/>
      <c r="W13" s="405"/>
      <c r="X13" s="405"/>
      <c r="Y13" s="406"/>
      <c r="Z13" s="407"/>
      <c r="AA13" s="409"/>
      <c r="AB13" s="410"/>
      <c r="AC13" s="1645">
        <f>SUM(H13:Z13)</f>
        <v>0</v>
      </c>
      <c r="AD13" s="1606"/>
      <c r="AE13" s="1263"/>
      <c r="AF13" s="1263"/>
      <c r="AG13" s="1264"/>
      <c r="AH13" s="1262"/>
      <c r="AJ13" s="304"/>
    </row>
    <row r="14" spans="1:36">
      <c r="A14" s="1391"/>
      <c r="B14" s="969"/>
      <c r="C14" s="970"/>
      <c r="D14" s="968"/>
      <c r="E14" s="971"/>
      <c r="F14" s="403" t="s">
        <v>244</v>
      </c>
      <c r="G14" s="1343">
        <f>'CP 2020'!G14</f>
        <v>0</v>
      </c>
      <c r="H14" s="1331">
        <f>SUM('CP 2020'!H14)</f>
        <v>0</v>
      </c>
      <c r="I14" s="411">
        <f>SUM('CP 2020'!I14:O14)</f>
        <v>0</v>
      </c>
      <c r="J14" s="411"/>
      <c r="K14" s="412"/>
      <c r="L14" s="412"/>
      <c r="M14" s="411">
        <f>SUM('CP 2020'!Z14:AH14)</f>
        <v>0</v>
      </c>
      <c r="N14" s="412"/>
      <c r="O14" s="412"/>
      <c r="P14" s="412"/>
      <c r="Q14" s="412"/>
      <c r="R14" s="412"/>
      <c r="S14" s="411"/>
      <c r="T14" s="411"/>
      <c r="U14" s="411"/>
      <c r="V14" s="412"/>
      <c r="W14" s="412"/>
      <c r="X14" s="412"/>
      <c r="Y14" s="413"/>
      <c r="Z14" s="414"/>
      <c r="AA14" s="409"/>
      <c r="AB14" s="410"/>
      <c r="AC14" s="1651">
        <f>SUM(H14:AB14)</f>
        <v>0</v>
      </c>
      <c r="AD14" s="1606"/>
      <c r="AE14" s="1263"/>
      <c r="AF14" s="1263"/>
      <c r="AG14" s="1264"/>
      <c r="AH14" s="1262"/>
      <c r="AJ14" s="304"/>
    </row>
    <row r="15" spans="1:36" ht="12" customHeight="1">
      <c r="A15" s="1391"/>
      <c r="B15" s="969"/>
      <c r="C15" s="970"/>
      <c r="D15" s="968"/>
      <c r="E15" s="971"/>
      <c r="F15" s="393" t="s">
        <v>233</v>
      </c>
      <c r="G15" s="1341">
        <f>'CP 2020'!G15</f>
        <v>0</v>
      </c>
      <c r="H15" s="1330">
        <f>'CP 2020'!H15</f>
        <v>0</v>
      </c>
      <c r="I15" s="404">
        <f>SUM('CP 2020'!I15:O15)</f>
        <v>0</v>
      </c>
      <c r="J15" s="404">
        <f>SUM('CP 2020'!P15:T15)</f>
        <v>0</v>
      </c>
      <c r="K15" s="404">
        <f>SUM('CP 2020'!U15:W15)</f>
        <v>0</v>
      </c>
      <c r="L15" s="404">
        <f>SUM('CP 2020'!X15:Y15)</f>
        <v>0</v>
      </c>
      <c r="M15" s="404">
        <f>SUM('CP 2020'!Z15:AH15)</f>
        <v>0</v>
      </c>
      <c r="N15" s="404">
        <f>SUM('CP 2020'!AN15:AP15)</f>
        <v>0</v>
      </c>
      <c r="O15" s="404">
        <f>SUM('CP 2020'!AQ15:AT15)</f>
        <v>0</v>
      </c>
      <c r="P15" s="404">
        <f>SUM('CP 2020'!AU15:AX15)</f>
        <v>0</v>
      </c>
      <c r="Q15" s="404">
        <f>SUM('CP 2020'!AY15:BC15)</f>
        <v>0</v>
      </c>
      <c r="R15" s="404">
        <f>SUM('CP 2020'!BD15:BH15)</f>
        <v>0</v>
      </c>
      <c r="S15" s="404">
        <f>SUM('CP 2020'!AI15:AM15)</f>
        <v>0</v>
      </c>
      <c r="T15" s="404">
        <f>SUM('CP 2020'!BI15:BL15)</f>
        <v>0</v>
      </c>
      <c r="U15" s="404">
        <f>SUM('CP 2020'!BM15)</f>
        <v>0</v>
      </c>
      <c r="V15" s="404">
        <f>SUM('CP 2020'!BN15:BQ15)</f>
        <v>0</v>
      </c>
      <c r="W15" s="404">
        <f>SUM('CP 2020'!BR15:BU15)</f>
        <v>0</v>
      </c>
      <c r="X15" s="404">
        <f>SUM('CP 2020'!BV15:BW15)</f>
        <v>0</v>
      </c>
      <c r="Y15" s="404">
        <f>SUM('CP 2020'!BX15:BZ15)</f>
        <v>0</v>
      </c>
      <c r="Z15" s="415">
        <f>'CP 2020'!CB15</f>
        <v>0</v>
      </c>
      <c r="AA15" s="409"/>
      <c r="AB15" s="410"/>
      <c r="AC15" s="1651">
        <f>SUM(H15:AB15)</f>
        <v>0</v>
      </c>
      <c r="AD15" s="1606"/>
      <c r="AE15" s="1263">
        <f>'CP 2020'!CG15</f>
        <v>54</v>
      </c>
      <c r="AF15" s="1263">
        <f>'CP 2020'!CH15</f>
        <v>0</v>
      </c>
      <c r="AG15" s="1264">
        <f>AF15-AC15</f>
        <v>0</v>
      </c>
      <c r="AH15" s="1265">
        <f>SUM(AG12:AG15)</f>
        <v>0</v>
      </c>
      <c r="AJ15" s="304"/>
    </row>
    <row r="16" spans="1:36" ht="5.25" customHeight="1">
      <c r="A16" s="1392"/>
      <c r="B16" s="972"/>
      <c r="C16" s="973"/>
      <c r="D16" s="1393"/>
      <c r="E16" s="1393"/>
      <c r="F16" s="416"/>
      <c r="G16" s="1344"/>
      <c r="H16" s="419"/>
      <c r="I16" s="417"/>
      <c r="J16" s="417"/>
      <c r="K16" s="417"/>
      <c r="L16" s="417"/>
      <c r="M16" s="417"/>
      <c r="N16" s="417"/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8"/>
      <c r="AA16" s="419"/>
      <c r="AB16" s="1589"/>
      <c r="AC16" s="1646"/>
      <c r="AD16" s="1607"/>
      <c r="AE16" s="1266"/>
      <c r="AF16" s="1266"/>
      <c r="AG16" s="1267"/>
      <c r="AH16" s="1267"/>
    </row>
    <row r="17" spans="1:34">
      <c r="A17" s="1388">
        <v>30</v>
      </c>
      <c r="B17" s="944"/>
      <c r="C17" s="945"/>
      <c r="D17" s="958">
        <v>30</v>
      </c>
      <c r="E17" s="959">
        <f t="shared" ref="E17:E27" si="0">SUM(G17-(B17+D17))</f>
        <v>-30</v>
      </c>
      <c r="F17" s="420" t="s">
        <v>178</v>
      </c>
      <c r="G17" s="1341">
        <f>'CP 2020'!G17</f>
        <v>0</v>
      </c>
      <c r="H17" s="1328">
        <f>'CP 2020'!H17</f>
        <v>0</v>
      </c>
      <c r="I17" s="394">
        <f>SUM('CP 2020'!I17:O17)</f>
        <v>0</v>
      </c>
      <c r="J17" s="394">
        <f>SUM('CP 2020'!P17:T17)</f>
        <v>0</v>
      </c>
      <c r="K17" s="394">
        <f>SUM('CP 2020'!U17:W17)</f>
        <v>0</v>
      </c>
      <c r="L17" s="394">
        <f>SUM('CP 2020'!X17:Y17)</f>
        <v>0</v>
      </c>
      <c r="M17" s="411">
        <f>SUM('CP 2020'!Z17:AH17)</f>
        <v>0</v>
      </c>
      <c r="N17" s="394">
        <f>SUM('CP 2020'!AN17:AP17)</f>
        <v>0</v>
      </c>
      <c r="O17" s="394">
        <f>SUM('CP 2020'!AQ17:AT17)</f>
        <v>0</v>
      </c>
      <c r="P17" s="394">
        <f>SUM('CP 2020'!AU17:AX17)</f>
        <v>0</v>
      </c>
      <c r="Q17" s="394">
        <f>SUM('CP 2020'!AY17:BC17)</f>
        <v>0</v>
      </c>
      <c r="R17" s="394">
        <f>SUM('CP 2020'!BD17:BH17)</f>
        <v>0</v>
      </c>
      <c r="S17" s="394">
        <f>SUM('CP 2020'!AI17:AM17)</f>
        <v>0</v>
      </c>
      <c r="T17" s="394">
        <f>SUM('CP 2020'!BI17:BL17)</f>
        <v>0</v>
      </c>
      <c r="U17" s="394">
        <f>SUM('CP 2020'!BM17)</f>
        <v>0</v>
      </c>
      <c r="V17" s="394">
        <f>SUM('CP 2020'!BN17:BQ17)</f>
        <v>0</v>
      </c>
      <c r="W17" s="394">
        <f>SUM('CP 2020'!BR17:BU17)</f>
        <v>0</v>
      </c>
      <c r="X17" s="394">
        <f>SUM('CP 2020'!BV17:BW17)</f>
        <v>0</v>
      </c>
      <c r="Y17" s="394">
        <f>SUM('CP 2020'!BX17:BZ17)</f>
        <v>0</v>
      </c>
      <c r="Z17" s="396">
        <f>'CP 2020'!CB17</f>
        <v>0</v>
      </c>
      <c r="AA17" s="421"/>
      <c r="AB17" s="1591">
        <f>'CP 2020'!CD29</f>
        <v>0</v>
      </c>
      <c r="AC17" s="1651">
        <f t="shared" ref="AC17:AC27" si="1">SUM(H17:AB17)</f>
        <v>0</v>
      </c>
      <c r="AD17" s="1608"/>
      <c r="AE17" s="1263">
        <f>'CP 2020'!CG17</f>
        <v>51.6</v>
      </c>
      <c r="AF17" s="1263">
        <f>'CP 2020'!CH17</f>
        <v>0</v>
      </c>
      <c r="AG17" s="1264">
        <f t="shared" ref="AG17:AG27" si="2">AF17-AC17</f>
        <v>0</v>
      </c>
      <c r="AH17" s="1262"/>
    </row>
    <row r="18" spans="1:34">
      <c r="A18" s="1388">
        <v>30</v>
      </c>
      <c r="B18" s="944"/>
      <c r="C18" s="945"/>
      <c r="D18" s="958">
        <v>30</v>
      </c>
      <c r="E18" s="959">
        <f t="shared" si="0"/>
        <v>-30</v>
      </c>
      <c r="F18" s="420" t="s">
        <v>177</v>
      </c>
      <c r="G18" s="1341">
        <f>'CP 2020'!G18</f>
        <v>0</v>
      </c>
      <c r="H18" s="1328">
        <f>'CP 2020'!H18</f>
        <v>0</v>
      </c>
      <c r="I18" s="394">
        <f>SUM('CP 2020'!I18:O18)</f>
        <v>0</v>
      </c>
      <c r="J18" s="394">
        <f>SUM('CP 2020'!P18:T18)</f>
        <v>0</v>
      </c>
      <c r="K18" s="394">
        <f>SUM('CP 2020'!U18:W18)</f>
        <v>0</v>
      </c>
      <c r="L18" s="394">
        <f>SUM('CP 2020'!X18:Y18)</f>
        <v>0</v>
      </c>
      <c r="M18" s="411">
        <f>SUM('CP 2020'!Z18:AH18)</f>
        <v>0</v>
      </c>
      <c r="N18" s="394">
        <f>SUM('CP 2020'!AN18:AP18)</f>
        <v>0</v>
      </c>
      <c r="O18" s="394">
        <f>SUM('CP 2020'!AQ18:AT18)</f>
        <v>0</v>
      </c>
      <c r="P18" s="394">
        <f>SUM('CP 2020'!AU18:AX18)</f>
        <v>0</v>
      </c>
      <c r="Q18" s="394">
        <f>SUM('CP 2020'!AY18:BC18)</f>
        <v>0</v>
      </c>
      <c r="R18" s="394">
        <f>SUM('CP 2020'!BD18:BH18)</f>
        <v>0</v>
      </c>
      <c r="S18" s="394">
        <f>SUM('CP 2020'!AI18:AM18)</f>
        <v>0</v>
      </c>
      <c r="T18" s="394">
        <f>SUM('CP 2020'!BI18:BL18)</f>
        <v>0</v>
      </c>
      <c r="U18" s="394">
        <f>SUM('CP 2020'!BM18)</f>
        <v>0</v>
      </c>
      <c r="V18" s="394">
        <f>SUM('CP 2020'!BN18:BQ18)</f>
        <v>0</v>
      </c>
      <c r="W18" s="394">
        <f>SUM('CP 2020'!BR18:BU18)</f>
        <v>0</v>
      </c>
      <c r="X18" s="394">
        <f>SUM('CP 2020'!BV18:BW18)</f>
        <v>0</v>
      </c>
      <c r="Y18" s="394">
        <f>SUM('CP 2020'!BX18:BZ18)</f>
        <v>0</v>
      </c>
      <c r="Z18" s="396">
        <f>'CP 2020'!CB18</f>
        <v>0</v>
      </c>
      <c r="AA18" s="421"/>
      <c r="AB18" s="1591">
        <f>'CP 2020'!CD30</f>
        <v>0</v>
      </c>
      <c r="AC18" s="1651">
        <f t="shared" si="1"/>
        <v>0</v>
      </c>
      <c r="AD18" s="1608"/>
      <c r="AE18" s="1263">
        <f>'CP 2020'!CG18</f>
        <v>51.6</v>
      </c>
      <c r="AF18" s="1263">
        <f>'CP 2020'!CH18</f>
        <v>0</v>
      </c>
      <c r="AG18" s="1264">
        <f t="shared" si="2"/>
        <v>0</v>
      </c>
      <c r="AH18" s="1262"/>
    </row>
    <row r="19" spans="1:34">
      <c r="A19" s="1388">
        <v>24</v>
      </c>
      <c r="B19" s="944"/>
      <c r="C19" s="945"/>
      <c r="D19" s="958">
        <v>24</v>
      </c>
      <c r="E19" s="959">
        <f t="shared" si="0"/>
        <v>-24</v>
      </c>
      <c r="F19" s="420" t="s">
        <v>252</v>
      </c>
      <c r="G19" s="1341">
        <f>'CP 2020'!G19</f>
        <v>0</v>
      </c>
      <c r="H19" s="1328">
        <f>'CP 2020'!H19</f>
        <v>0</v>
      </c>
      <c r="I19" s="394">
        <f>SUM('CP 2020'!I19:O19)</f>
        <v>0</v>
      </c>
      <c r="J19" s="394">
        <f>SUM('CP 2020'!P19:T19)</f>
        <v>0</v>
      </c>
      <c r="K19" s="394">
        <f>SUM('CP 2020'!U19:W19)</f>
        <v>0</v>
      </c>
      <c r="L19" s="394">
        <f>SUM('CP 2020'!X19:Y19)</f>
        <v>0</v>
      </c>
      <c r="M19" s="411">
        <f>SUM('CP 2020'!Z19:AH19)</f>
        <v>0</v>
      </c>
      <c r="N19" s="394">
        <f>SUM('CP 2020'!AN19:AP19)</f>
        <v>0</v>
      </c>
      <c r="O19" s="394">
        <f>SUM('CP 2020'!AQ19:AT19)</f>
        <v>0</v>
      </c>
      <c r="P19" s="394">
        <f>SUM('CP 2020'!AU19:AX19)</f>
        <v>0</v>
      </c>
      <c r="Q19" s="394">
        <f>SUM('CP 2020'!AY19:BC19)</f>
        <v>0</v>
      </c>
      <c r="R19" s="394">
        <f>SUM('CP 2020'!BD19:BH19)</f>
        <v>0</v>
      </c>
      <c r="S19" s="394">
        <f>SUM('CP 2020'!AI19:AM19)</f>
        <v>0</v>
      </c>
      <c r="T19" s="394">
        <f>SUM('CP 2020'!BI19:BL19)</f>
        <v>0</v>
      </c>
      <c r="U19" s="394">
        <f>SUM('CP 2020'!BM19)</f>
        <v>0</v>
      </c>
      <c r="V19" s="394">
        <f>SUM('CP 2020'!BN19:BQ19)</f>
        <v>0</v>
      </c>
      <c r="W19" s="394">
        <f>SUM('CP 2020'!BR19:BU19)</f>
        <v>0</v>
      </c>
      <c r="X19" s="394">
        <f>SUM('CP 2020'!BV19:BW19)</f>
        <v>0</v>
      </c>
      <c r="Y19" s="394">
        <f>SUM('CP 2020'!BX19:BZ19)</f>
        <v>0</v>
      </c>
      <c r="Z19" s="396">
        <f>'CP 2020'!CB19</f>
        <v>0</v>
      </c>
      <c r="AA19" s="421"/>
      <c r="AB19" s="1591">
        <f>'CP 2020'!CD31</f>
        <v>0</v>
      </c>
      <c r="AC19" s="1651">
        <f t="shared" si="1"/>
        <v>0</v>
      </c>
      <c r="AD19" s="1609"/>
      <c r="AE19" s="1263">
        <f>'CP 2020'!CG19</f>
        <v>47.55</v>
      </c>
      <c r="AF19" s="1263">
        <f>'CP 2020'!CH19</f>
        <v>0</v>
      </c>
      <c r="AG19" s="1264">
        <f t="shared" si="2"/>
        <v>0</v>
      </c>
      <c r="AH19" s="1262"/>
    </row>
    <row r="20" spans="1:34">
      <c r="A20" s="1388">
        <v>24</v>
      </c>
      <c r="B20" s="944"/>
      <c r="C20" s="945"/>
      <c r="D20" s="958">
        <v>24</v>
      </c>
      <c r="E20" s="959">
        <f t="shared" si="0"/>
        <v>-24</v>
      </c>
      <c r="F20" s="420" t="s">
        <v>253</v>
      </c>
      <c r="G20" s="1341">
        <f>'CP 2020'!G20</f>
        <v>0</v>
      </c>
      <c r="H20" s="1328">
        <f>'CP 2020'!H20</f>
        <v>0</v>
      </c>
      <c r="I20" s="394">
        <f>SUM('CP 2020'!I20:O20)</f>
        <v>0</v>
      </c>
      <c r="J20" s="394">
        <f>SUM('CP 2020'!P20:T20)</f>
        <v>0</v>
      </c>
      <c r="K20" s="394">
        <f>SUM('CP 2020'!U20:W20)</f>
        <v>0</v>
      </c>
      <c r="L20" s="394">
        <f>SUM('CP 2020'!X20:Y20)</f>
        <v>0</v>
      </c>
      <c r="M20" s="411">
        <f>SUM('CP 2020'!Z20:AH20)</f>
        <v>0</v>
      </c>
      <c r="N20" s="394">
        <f>SUM('CP 2020'!AN20:AP20)</f>
        <v>0</v>
      </c>
      <c r="O20" s="394">
        <f>SUM('CP 2020'!AQ20:AT20)</f>
        <v>0</v>
      </c>
      <c r="P20" s="394">
        <f>SUM('CP 2020'!AU20:AX20)</f>
        <v>0</v>
      </c>
      <c r="Q20" s="394">
        <f>SUM('CP 2020'!AY20:BC20)</f>
        <v>0</v>
      </c>
      <c r="R20" s="394">
        <f>SUM('CP 2020'!BD20:BH20)</f>
        <v>0</v>
      </c>
      <c r="S20" s="394">
        <f>SUM('CP 2020'!AI20:AM20)</f>
        <v>0</v>
      </c>
      <c r="T20" s="394">
        <f>SUM('CP 2020'!BI20:BL20)</f>
        <v>0</v>
      </c>
      <c r="U20" s="394">
        <f>SUM('CP 2020'!BM20)</f>
        <v>0</v>
      </c>
      <c r="V20" s="394">
        <f>SUM('CP 2020'!BN20:BQ20)</f>
        <v>0</v>
      </c>
      <c r="W20" s="394">
        <f>SUM('CP 2020'!BR20:BU20)</f>
        <v>0</v>
      </c>
      <c r="X20" s="394">
        <f>SUM('CP 2020'!BV20:BW20)</f>
        <v>0</v>
      </c>
      <c r="Y20" s="394">
        <f>SUM('CP 2020'!BX20:BZ20)</f>
        <v>0</v>
      </c>
      <c r="Z20" s="396">
        <f>'CP 2020'!CB20</f>
        <v>0</v>
      </c>
      <c r="AA20" s="421"/>
      <c r="AB20" s="1591">
        <f>'CP 2020'!CD32</f>
        <v>0</v>
      </c>
      <c r="AC20" s="1651">
        <f t="shared" si="1"/>
        <v>0</v>
      </c>
      <c r="AD20" s="1609"/>
      <c r="AE20" s="1263">
        <f>'CP 2020'!CG20</f>
        <v>47.55</v>
      </c>
      <c r="AF20" s="1263">
        <f>'CP 2020'!CH20</f>
        <v>0</v>
      </c>
      <c r="AG20" s="1264">
        <f t="shared" si="2"/>
        <v>0</v>
      </c>
      <c r="AH20" s="1262"/>
    </row>
    <row r="21" spans="1:34">
      <c r="A21" s="1388">
        <v>24</v>
      </c>
      <c r="B21" s="944"/>
      <c r="C21" s="945"/>
      <c r="D21" s="958">
        <v>24</v>
      </c>
      <c r="E21" s="959">
        <f t="shared" si="0"/>
        <v>-24</v>
      </c>
      <c r="F21" s="420" t="s">
        <v>254</v>
      </c>
      <c r="G21" s="1341">
        <f>'CP 2020'!G21</f>
        <v>0</v>
      </c>
      <c r="H21" s="1328">
        <f>'CP 2020'!H21</f>
        <v>0</v>
      </c>
      <c r="I21" s="394">
        <f>SUM('CP 2020'!I21:O21)</f>
        <v>0</v>
      </c>
      <c r="J21" s="394">
        <f>SUM('CP 2020'!P21:T21)</f>
        <v>0</v>
      </c>
      <c r="K21" s="394">
        <f>SUM('CP 2020'!U21:W21)</f>
        <v>0</v>
      </c>
      <c r="L21" s="394">
        <f>SUM('CP 2020'!X21:Y21)</f>
        <v>0</v>
      </c>
      <c r="M21" s="411">
        <f>SUM('CP 2020'!Z21:AH21)</f>
        <v>0</v>
      </c>
      <c r="N21" s="394">
        <f>SUM('CP 2020'!AN21:AP21)</f>
        <v>0</v>
      </c>
      <c r="O21" s="394">
        <f>SUM('CP 2020'!AQ21:AT21)</f>
        <v>0</v>
      </c>
      <c r="P21" s="394">
        <f>SUM('CP 2020'!AU21:AX21)</f>
        <v>0</v>
      </c>
      <c r="Q21" s="394">
        <f>SUM('CP 2020'!AY21:BC21)</f>
        <v>0</v>
      </c>
      <c r="R21" s="394">
        <f>SUM('CP 2020'!BD21:BH21)</f>
        <v>0</v>
      </c>
      <c r="S21" s="394">
        <f>SUM('CP 2020'!AI21:AM21)</f>
        <v>0</v>
      </c>
      <c r="T21" s="394">
        <f>SUM('CP 2020'!BI21:BL21)</f>
        <v>0</v>
      </c>
      <c r="U21" s="394">
        <f>SUM('CP 2020'!BM21)</f>
        <v>0</v>
      </c>
      <c r="V21" s="394">
        <f>SUM('CP 2020'!BN21:BQ21)</f>
        <v>0</v>
      </c>
      <c r="W21" s="394">
        <f>SUM('CP 2020'!BR21:BU21)</f>
        <v>0</v>
      </c>
      <c r="X21" s="394">
        <f>SUM('CP 2020'!BV21:BW21)</f>
        <v>0</v>
      </c>
      <c r="Y21" s="394">
        <f>SUM('CP 2020'!BX21:BZ21)</f>
        <v>0</v>
      </c>
      <c r="Z21" s="396">
        <f>'CP 2020'!CB21</f>
        <v>0</v>
      </c>
      <c r="AA21" s="421"/>
      <c r="AB21" s="1591">
        <f>'CP 2020'!CD33</f>
        <v>0</v>
      </c>
      <c r="AC21" s="1651">
        <f t="shared" si="1"/>
        <v>0</v>
      </c>
      <c r="AD21" s="1609"/>
      <c r="AE21" s="1263">
        <f>'CP 2020'!CG21</f>
        <v>48.2</v>
      </c>
      <c r="AF21" s="1263">
        <f>'CP 2020'!CH21</f>
        <v>0</v>
      </c>
      <c r="AG21" s="1264">
        <f t="shared" si="2"/>
        <v>0</v>
      </c>
      <c r="AH21" s="1262"/>
    </row>
    <row r="22" spans="1:34">
      <c r="A22" s="1388">
        <v>24</v>
      </c>
      <c r="B22" s="944"/>
      <c r="C22" s="945"/>
      <c r="D22" s="958">
        <v>24</v>
      </c>
      <c r="E22" s="959">
        <f t="shared" si="0"/>
        <v>-24</v>
      </c>
      <c r="F22" s="420" t="s">
        <v>255</v>
      </c>
      <c r="G22" s="1341">
        <f>'CP 2020'!G22</f>
        <v>0</v>
      </c>
      <c r="H22" s="1328">
        <f>'CP 2020'!H22</f>
        <v>0</v>
      </c>
      <c r="I22" s="394">
        <f>SUM('CP 2020'!I22:O22)</f>
        <v>0</v>
      </c>
      <c r="J22" s="394">
        <f>SUM('CP 2020'!P22:T22)</f>
        <v>0</v>
      </c>
      <c r="K22" s="394">
        <f>SUM('CP 2020'!U22:W22)</f>
        <v>0</v>
      </c>
      <c r="L22" s="394">
        <f>SUM('CP 2020'!X22:Y22)</f>
        <v>0</v>
      </c>
      <c r="M22" s="411">
        <f>SUM('CP 2020'!Z22:AH22)</f>
        <v>0</v>
      </c>
      <c r="N22" s="394">
        <f>SUM('CP 2020'!AN22:AP22)</f>
        <v>0</v>
      </c>
      <c r="O22" s="394">
        <f>SUM('CP 2020'!AQ22:AT22)</f>
        <v>0</v>
      </c>
      <c r="P22" s="394">
        <f>SUM('CP 2020'!AU22:AX22)</f>
        <v>0</v>
      </c>
      <c r="Q22" s="394">
        <f>SUM('CP 2020'!AY22:BC22)</f>
        <v>0</v>
      </c>
      <c r="R22" s="394">
        <f>SUM('CP 2020'!BD22:BH22)</f>
        <v>0</v>
      </c>
      <c r="S22" s="394">
        <f>SUM('CP 2020'!AI22:AM22)</f>
        <v>0</v>
      </c>
      <c r="T22" s="394">
        <f>SUM('CP 2020'!BI22:BL22)</f>
        <v>0</v>
      </c>
      <c r="U22" s="394">
        <f>SUM('CP 2020'!BM22)</f>
        <v>0</v>
      </c>
      <c r="V22" s="394">
        <f>SUM('CP 2020'!BN22:BQ22)</f>
        <v>0</v>
      </c>
      <c r="W22" s="394">
        <f>SUM('CP 2020'!BR22:BU22)</f>
        <v>0</v>
      </c>
      <c r="X22" s="394">
        <f>SUM('CP 2020'!BV22:BW22)</f>
        <v>0</v>
      </c>
      <c r="Y22" s="394">
        <f>SUM('CP 2020'!BX22:BZ22)</f>
        <v>0</v>
      </c>
      <c r="Z22" s="396">
        <f>'CP 2020'!CB22</f>
        <v>0</v>
      </c>
      <c r="AA22" s="421"/>
      <c r="AB22" s="1591">
        <f>'CP 2020'!CD34</f>
        <v>0</v>
      </c>
      <c r="AC22" s="1651">
        <f t="shared" si="1"/>
        <v>0</v>
      </c>
      <c r="AD22" s="1609"/>
      <c r="AE22" s="1263">
        <f>'CP 2020'!CG22</f>
        <v>48.2</v>
      </c>
      <c r="AF22" s="1263">
        <f>'CP 2020'!CH22</f>
        <v>0</v>
      </c>
      <c r="AG22" s="1264">
        <f t="shared" si="2"/>
        <v>0</v>
      </c>
      <c r="AH22" s="1262"/>
    </row>
    <row r="23" spans="1:34">
      <c r="A23" s="1388">
        <v>30</v>
      </c>
      <c r="B23" s="944"/>
      <c r="C23" s="945"/>
      <c r="D23" s="958">
        <v>30</v>
      </c>
      <c r="E23" s="959">
        <f t="shared" si="0"/>
        <v>-30</v>
      </c>
      <c r="F23" s="423" t="s">
        <v>52</v>
      </c>
      <c r="G23" s="1341">
        <f>'CP 2020'!G23</f>
        <v>0</v>
      </c>
      <c r="H23" s="1328">
        <f>'CP 2020'!H23</f>
        <v>0</v>
      </c>
      <c r="I23" s="394">
        <f>SUM('CP 2020'!I23:O23)</f>
        <v>0</v>
      </c>
      <c r="J23" s="394">
        <f>SUM('CP 2020'!P23:T23)</f>
        <v>0</v>
      </c>
      <c r="K23" s="394">
        <f>SUM('CP 2020'!U23:W23)</f>
        <v>0</v>
      </c>
      <c r="L23" s="394">
        <f>SUM('CP 2020'!X23:Y23)</f>
        <v>0</v>
      </c>
      <c r="M23" s="411">
        <f>SUM('CP 2020'!Z23:AH23)</f>
        <v>0</v>
      </c>
      <c r="N23" s="394">
        <f>SUM('CP 2020'!AN23:AP23)</f>
        <v>0</v>
      </c>
      <c r="O23" s="394">
        <f>SUM('CP 2020'!AQ23:AT23)</f>
        <v>0</v>
      </c>
      <c r="P23" s="394">
        <f>SUM('CP 2020'!AU23:AX23)</f>
        <v>0</v>
      </c>
      <c r="Q23" s="394">
        <f>SUM('CP 2020'!AY23:BC23)</f>
        <v>0</v>
      </c>
      <c r="R23" s="394">
        <f>SUM('CP 2020'!BD23:BH23)</f>
        <v>0</v>
      </c>
      <c r="S23" s="394">
        <f>SUM('CP 2020'!AI23:AM23)</f>
        <v>0</v>
      </c>
      <c r="T23" s="394">
        <f>SUM('CP 2020'!BI23:BL23)</f>
        <v>0</v>
      </c>
      <c r="U23" s="394">
        <f>SUM('CP 2020'!BM23)</f>
        <v>0</v>
      </c>
      <c r="V23" s="394">
        <f>SUM('CP 2020'!BN23:BQ23)</f>
        <v>0</v>
      </c>
      <c r="W23" s="394">
        <f>SUM('CP 2020'!BR23:BU23)</f>
        <v>0</v>
      </c>
      <c r="X23" s="394">
        <f>SUM('CP 2020'!BV23:BW23)</f>
        <v>0</v>
      </c>
      <c r="Y23" s="394">
        <f>SUM('CP 2020'!BX23:BZ23)</f>
        <v>0</v>
      </c>
      <c r="Z23" s="396">
        <f>'CP 2020'!CB23</f>
        <v>0</v>
      </c>
      <c r="AA23" s="421"/>
      <c r="AB23" s="1591">
        <f>'CP 2020'!CD35</f>
        <v>0</v>
      </c>
      <c r="AC23" s="1651">
        <f t="shared" si="1"/>
        <v>0</v>
      </c>
      <c r="AD23" s="1609"/>
      <c r="AE23" s="1263">
        <f>'CP 2020'!CG23</f>
        <v>48.9</v>
      </c>
      <c r="AF23" s="1263">
        <f>'CP 2020'!CH23</f>
        <v>0</v>
      </c>
      <c r="AG23" s="1264">
        <f t="shared" si="2"/>
        <v>0</v>
      </c>
      <c r="AH23" s="1262"/>
    </row>
    <row r="24" spans="1:34">
      <c r="A24" s="1388">
        <v>30</v>
      </c>
      <c r="B24" s="944"/>
      <c r="C24" s="945"/>
      <c r="D24" s="958">
        <v>30</v>
      </c>
      <c r="E24" s="959">
        <f t="shared" si="0"/>
        <v>-30</v>
      </c>
      <c r="F24" s="423" t="s">
        <v>87</v>
      </c>
      <c r="G24" s="1341">
        <f>'CP 2020'!G24</f>
        <v>0</v>
      </c>
      <c r="H24" s="1328">
        <f>'CP 2020'!H24</f>
        <v>0</v>
      </c>
      <c r="I24" s="394">
        <f>SUM('CP 2020'!I24:O24)</f>
        <v>0</v>
      </c>
      <c r="J24" s="394">
        <f>SUM('CP 2020'!P24:T24)</f>
        <v>0</v>
      </c>
      <c r="K24" s="394">
        <f>SUM('CP 2020'!U24:W24)</f>
        <v>0</v>
      </c>
      <c r="L24" s="394">
        <f>SUM('CP 2020'!X24:Y24)</f>
        <v>0</v>
      </c>
      <c r="M24" s="411">
        <f>SUM('CP 2020'!Z24:AH24)</f>
        <v>0</v>
      </c>
      <c r="N24" s="394">
        <f>SUM('CP 2020'!AN24:AP24)</f>
        <v>0</v>
      </c>
      <c r="O24" s="394">
        <f>SUM('CP 2020'!AQ24:AT24)</f>
        <v>0</v>
      </c>
      <c r="P24" s="394">
        <f>SUM('CP 2020'!AU24:AX24)</f>
        <v>0</v>
      </c>
      <c r="Q24" s="394">
        <f>SUM('CP 2020'!AY24:BC24)</f>
        <v>0</v>
      </c>
      <c r="R24" s="394">
        <f>SUM('CP 2020'!BD24:BH24)</f>
        <v>0</v>
      </c>
      <c r="S24" s="394">
        <f>SUM('CP 2020'!AI24:AM24)</f>
        <v>0</v>
      </c>
      <c r="T24" s="394">
        <f>SUM('CP 2020'!BI24:BL24)</f>
        <v>0</v>
      </c>
      <c r="U24" s="394">
        <f>SUM('CP 2020'!BM24)</f>
        <v>0</v>
      </c>
      <c r="V24" s="394">
        <f>SUM('CP 2020'!BN24:BQ24)</f>
        <v>0</v>
      </c>
      <c r="W24" s="394">
        <f>SUM('CP 2020'!BR24:BU24)</f>
        <v>0</v>
      </c>
      <c r="X24" s="394">
        <f>SUM('CP 2020'!BV24:BW24)</f>
        <v>0</v>
      </c>
      <c r="Y24" s="394">
        <f>SUM('CP 2020'!BX24:BZ24)</f>
        <v>0</v>
      </c>
      <c r="Z24" s="396">
        <f>'CP 2020'!CB24</f>
        <v>0</v>
      </c>
      <c r="AA24" s="421"/>
      <c r="AB24" s="1591">
        <f>'CP 2020'!CD36</f>
        <v>0</v>
      </c>
      <c r="AC24" s="1651">
        <f t="shared" si="1"/>
        <v>0</v>
      </c>
      <c r="AD24" s="1609"/>
      <c r="AE24" s="1263">
        <f>'CP 2020'!CG24</f>
        <v>48.9</v>
      </c>
      <c r="AF24" s="1263">
        <f>'CP 2020'!CH24</f>
        <v>0</v>
      </c>
      <c r="AG24" s="1264">
        <f t="shared" si="2"/>
        <v>0</v>
      </c>
      <c r="AH24" s="1262"/>
    </row>
    <row r="25" spans="1:34">
      <c r="A25" s="1388">
        <v>30</v>
      </c>
      <c r="B25" s="944"/>
      <c r="C25" s="945"/>
      <c r="D25" s="974">
        <v>30</v>
      </c>
      <c r="E25" s="959">
        <f t="shared" si="0"/>
        <v>-30</v>
      </c>
      <c r="F25" s="423" t="s">
        <v>353</v>
      </c>
      <c r="G25" s="1341">
        <f>'CP 2020'!G25</f>
        <v>0</v>
      </c>
      <c r="H25" s="1328">
        <f>'CP 2020'!H25</f>
        <v>0</v>
      </c>
      <c r="I25" s="394">
        <f>SUM('CP 2020'!I25:O25)</f>
        <v>0</v>
      </c>
      <c r="J25" s="394">
        <f>SUM('CP 2020'!P25:T25)</f>
        <v>0</v>
      </c>
      <c r="K25" s="394">
        <f>SUM('CP 2020'!U25:W25)</f>
        <v>0</v>
      </c>
      <c r="L25" s="394">
        <f>SUM('CP 2020'!X25:Y25)</f>
        <v>0</v>
      </c>
      <c r="M25" s="411">
        <f>SUM('CP 2020'!Z25:AH25)</f>
        <v>0</v>
      </c>
      <c r="N25" s="394">
        <f>SUM('CP 2020'!AN25:AP25)</f>
        <v>0</v>
      </c>
      <c r="O25" s="394">
        <f>SUM('CP 2020'!AQ25:AT25)</f>
        <v>0</v>
      </c>
      <c r="P25" s="394">
        <f>SUM('CP 2020'!AU25:AX25)</f>
        <v>0</v>
      </c>
      <c r="Q25" s="394">
        <f>SUM('CP 2020'!AY25:BC25)</f>
        <v>0</v>
      </c>
      <c r="R25" s="394">
        <f>SUM('CP 2020'!BD25:BH25)</f>
        <v>0</v>
      </c>
      <c r="S25" s="394">
        <f>SUM('CP 2020'!AI25:AM25)</f>
        <v>0</v>
      </c>
      <c r="T25" s="394">
        <f>SUM('CP 2020'!BI25:BL25)</f>
        <v>0</v>
      </c>
      <c r="U25" s="394">
        <f>SUM('CP 2020'!BM25)</f>
        <v>0</v>
      </c>
      <c r="V25" s="394">
        <f>SUM('CP 2020'!BN25:BQ25)</f>
        <v>0</v>
      </c>
      <c r="W25" s="394">
        <f>SUM('CP 2020'!BR25:BU25)</f>
        <v>0</v>
      </c>
      <c r="X25" s="394">
        <f>SUM('CP 2020'!BV25:BW25)</f>
        <v>0</v>
      </c>
      <c r="Y25" s="394">
        <f>SUM('CP 2020'!BX25:CA25)</f>
        <v>0</v>
      </c>
      <c r="Z25" s="396">
        <f>'CP 2020'!CB25</f>
        <v>0</v>
      </c>
      <c r="AA25" s="421"/>
      <c r="AB25" s="1591">
        <f>'CP 2020'!CD37</f>
        <v>0</v>
      </c>
      <c r="AC25" s="1651">
        <f t="shared" si="1"/>
        <v>0</v>
      </c>
      <c r="AD25" s="1609"/>
      <c r="AE25" s="1263">
        <f>'CP 2020'!CG25</f>
        <v>48.9</v>
      </c>
      <c r="AF25" s="1263">
        <f>'CP 2020'!CH25</f>
        <v>0</v>
      </c>
      <c r="AG25" s="1264">
        <f t="shared" si="2"/>
        <v>0</v>
      </c>
      <c r="AH25" s="1262"/>
    </row>
    <row r="26" spans="1:34">
      <c r="A26" s="1388">
        <v>24</v>
      </c>
      <c r="B26" s="944"/>
      <c r="C26" s="945"/>
      <c r="D26" s="958">
        <v>24</v>
      </c>
      <c r="E26" s="959">
        <f t="shared" si="0"/>
        <v>-24</v>
      </c>
      <c r="F26" s="424" t="s">
        <v>356</v>
      </c>
      <c r="G26" s="1341">
        <f>'CP 2020'!G26</f>
        <v>0</v>
      </c>
      <c r="H26" s="1328">
        <f>'CP 2020'!H26</f>
        <v>0</v>
      </c>
      <c r="I26" s="394">
        <f>SUM('CP 2020'!I26:O26)</f>
        <v>0</v>
      </c>
      <c r="J26" s="394">
        <f>SUM('CP 2020'!P26:T26)</f>
        <v>0</v>
      </c>
      <c r="K26" s="394">
        <f>SUM('CP 2020'!U26:W26)</f>
        <v>0</v>
      </c>
      <c r="L26" s="394">
        <f>SUM('CP 2020'!X26:Y26)</f>
        <v>0</v>
      </c>
      <c r="M26" s="411">
        <f>SUM('CP 2020'!Z26:AH26)</f>
        <v>0</v>
      </c>
      <c r="N26" s="394">
        <f>SUM('CP 2020'!AN26:AP26)</f>
        <v>0</v>
      </c>
      <c r="O26" s="394">
        <f>SUM('CP 2020'!AQ26:AT26)</f>
        <v>0</v>
      </c>
      <c r="P26" s="394">
        <f>SUM('CP 2020'!AU26:AX26)</f>
        <v>0</v>
      </c>
      <c r="Q26" s="394">
        <f>SUM('CP 2020'!AY26:BC26)</f>
        <v>0</v>
      </c>
      <c r="R26" s="394">
        <f>SUM('CP 2020'!BD26:BH26)</f>
        <v>0</v>
      </c>
      <c r="S26" s="394">
        <f>SUM('CP 2020'!AI26:AM26)</f>
        <v>0</v>
      </c>
      <c r="T26" s="394">
        <f>SUM('CP 2020'!BI26:BL26)</f>
        <v>0</v>
      </c>
      <c r="U26" s="394">
        <f>SUM('CP 2020'!BM26)</f>
        <v>0</v>
      </c>
      <c r="V26" s="394">
        <f>SUM('CP 2020'!BN26:BQ26)</f>
        <v>0</v>
      </c>
      <c r="W26" s="394">
        <f>SUM('CP 2020'!BR26:BU26)</f>
        <v>0</v>
      </c>
      <c r="X26" s="394">
        <f>SUM('CP 2020'!BV26:BW26)</f>
        <v>0</v>
      </c>
      <c r="Y26" s="394">
        <f>SUM('CP 2020'!BX26:BZ26)</f>
        <v>0</v>
      </c>
      <c r="Z26" s="396">
        <f>'CP 2020'!CB26</f>
        <v>0</v>
      </c>
      <c r="AA26" s="421"/>
      <c r="AB26" s="1591">
        <f>'CP 2020'!CD38</f>
        <v>0</v>
      </c>
      <c r="AC26" s="1651">
        <f t="shared" si="1"/>
        <v>0</v>
      </c>
      <c r="AD26" s="1609"/>
      <c r="AE26" s="1263">
        <f>'CP 2020'!CG26</f>
        <v>47.55</v>
      </c>
      <c r="AF26" s="1263">
        <f>'CP 2020'!CH26</f>
        <v>0</v>
      </c>
      <c r="AG26" s="1264">
        <f t="shared" si="2"/>
        <v>0</v>
      </c>
      <c r="AH26" s="1262"/>
    </row>
    <row r="27" spans="1:34">
      <c r="A27" s="1388">
        <v>24</v>
      </c>
      <c r="B27" s="944"/>
      <c r="C27" s="945"/>
      <c r="D27" s="958">
        <v>24</v>
      </c>
      <c r="E27" s="959">
        <f t="shared" si="0"/>
        <v>-24</v>
      </c>
      <c r="F27" s="424" t="s">
        <v>357</v>
      </c>
      <c r="G27" s="1341"/>
      <c r="H27" s="1328">
        <f>'CP 2020'!H27</f>
        <v>0</v>
      </c>
      <c r="I27" s="394">
        <f>SUM('CP 2020'!I27:O27)</f>
        <v>0</v>
      </c>
      <c r="J27" s="394">
        <f>SUM('CP 2020'!P27:T27)</f>
        <v>0</v>
      </c>
      <c r="K27" s="394">
        <f>SUM('CP 2020'!U27:W27)</f>
        <v>0</v>
      </c>
      <c r="L27" s="394">
        <f>SUM('CP 2020'!X27:Y27)</f>
        <v>0</v>
      </c>
      <c r="M27" s="411">
        <f>SUM('CP 2020'!Z27:AH27)</f>
        <v>0</v>
      </c>
      <c r="N27" s="394">
        <f>SUM('CP 2020'!AN27:AP27)</f>
        <v>0</v>
      </c>
      <c r="O27" s="394">
        <f>SUM('CP 2020'!AQ27:AT27)</f>
        <v>0</v>
      </c>
      <c r="P27" s="394">
        <f>SUM('CP 2020'!AU27:AX27)</f>
        <v>0</v>
      </c>
      <c r="Q27" s="394">
        <f>SUM('CP 2020'!AY27:BC27)</f>
        <v>0</v>
      </c>
      <c r="R27" s="394">
        <f>SUM('CP 2020'!BD27:BH27)</f>
        <v>0</v>
      </c>
      <c r="S27" s="394">
        <f>SUM('CP 2020'!AI27:AM27)</f>
        <v>0</v>
      </c>
      <c r="T27" s="394">
        <f>SUM('CP 2020'!BI27:BL27)</f>
        <v>0</v>
      </c>
      <c r="U27" s="394">
        <f>SUM('CP 2020'!BM27)</f>
        <v>0</v>
      </c>
      <c r="V27" s="394">
        <f>SUM('CP 2020'!BN27:BQ27)</f>
        <v>0</v>
      </c>
      <c r="W27" s="394">
        <f>SUM('CP 2020'!BR27:BU27)</f>
        <v>0</v>
      </c>
      <c r="X27" s="394">
        <f>SUM('CP 2020'!BV27:BW27)</f>
        <v>0</v>
      </c>
      <c r="Y27" s="394">
        <f>SUM('CP 2020'!BX27:BZ27)</f>
        <v>0</v>
      </c>
      <c r="Z27" s="396">
        <f>'CP 2020'!CB27</f>
        <v>0</v>
      </c>
      <c r="AA27" s="421"/>
      <c r="AB27" s="1591">
        <f>'CP 2020'!CD39</f>
        <v>0</v>
      </c>
      <c r="AC27" s="1651">
        <f t="shared" si="1"/>
        <v>0</v>
      </c>
      <c r="AD27" s="1609"/>
      <c r="AE27" s="1263">
        <f>'CP 2020'!CG27</f>
        <v>47.55</v>
      </c>
      <c r="AF27" s="1263">
        <f>'CP 2020'!CH27</f>
        <v>0</v>
      </c>
      <c r="AG27" s="1264">
        <f t="shared" si="2"/>
        <v>0</v>
      </c>
      <c r="AH27" s="1265">
        <f>SUM(AG17:AG27)</f>
        <v>0</v>
      </c>
    </row>
    <row r="28" spans="1:34">
      <c r="A28" s="1394"/>
      <c r="B28" s="976"/>
      <c r="C28" s="977"/>
      <c r="D28" s="428"/>
      <c r="E28" s="975"/>
      <c r="F28" s="425"/>
      <c r="G28" s="1338"/>
      <c r="H28" s="428"/>
      <c r="I28" s="426"/>
      <c r="J28" s="426"/>
      <c r="K28" s="426"/>
      <c r="L28" s="426"/>
      <c r="M28" s="426"/>
      <c r="N28" s="426"/>
      <c r="O28" s="426"/>
      <c r="P28" s="426"/>
      <c r="Q28" s="426"/>
      <c r="R28" s="426"/>
      <c r="S28" s="426"/>
      <c r="T28" s="426"/>
      <c r="U28" s="426"/>
      <c r="V28" s="426"/>
      <c r="W28" s="426"/>
      <c r="X28" s="426"/>
      <c r="Y28" s="426"/>
      <c r="Z28" s="427"/>
      <c r="AA28" s="428"/>
      <c r="AB28" s="429"/>
      <c r="AC28" s="1644"/>
      <c r="AD28" s="1610"/>
      <c r="AE28" s="1266"/>
      <c r="AF28" s="1266"/>
      <c r="AG28" s="1267"/>
      <c r="AH28" s="1267"/>
    </row>
    <row r="29" spans="1:34">
      <c r="A29" s="1388">
        <v>30</v>
      </c>
      <c r="B29" s="944"/>
      <c r="C29" s="945">
        <v>1</v>
      </c>
      <c r="D29" s="958">
        <v>30</v>
      </c>
      <c r="E29" s="959">
        <f t="shared" ref="E29:E39" si="3">SUM(G29-(B29+D29))</f>
        <v>-30</v>
      </c>
      <c r="F29" s="430" t="s">
        <v>50</v>
      </c>
      <c r="G29" s="1341">
        <f>'CP 2020'!G29</f>
        <v>0</v>
      </c>
      <c r="H29" s="1328">
        <f>'CP 2020'!H29</f>
        <v>0</v>
      </c>
      <c r="I29" s="394">
        <f>SUM('CP 2020'!I29:O29)</f>
        <v>0</v>
      </c>
      <c r="J29" s="394">
        <f>SUM('CP 2020'!P29:T29)</f>
        <v>0</v>
      </c>
      <c r="K29" s="394">
        <f>SUM('CP 2020'!U29:W29)</f>
        <v>0</v>
      </c>
      <c r="L29" s="394">
        <f>SUM('CP 2020'!X29:Y29)</f>
        <v>0</v>
      </c>
      <c r="M29" s="411">
        <f>SUM('CP 2020'!Z29:AH29)</f>
        <v>0</v>
      </c>
      <c r="N29" s="394">
        <f>SUM('CP 2020'!AN29:AP29)</f>
        <v>0</v>
      </c>
      <c r="O29" s="394">
        <f>SUM('CP 2020'!AQ29:AT29)</f>
        <v>0</v>
      </c>
      <c r="P29" s="394">
        <f>SUM('CP 2020'!AU29:AX29)</f>
        <v>0</v>
      </c>
      <c r="Q29" s="394">
        <f>SUM('CP 2020'!AY29:BC29)</f>
        <v>0</v>
      </c>
      <c r="R29" s="394">
        <f>SUM('CP 2020'!BD29:BH29)</f>
        <v>0</v>
      </c>
      <c r="S29" s="394">
        <f>SUM('CP 2020'!AI29:AM29)</f>
        <v>0</v>
      </c>
      <c r="T29" s="394">
        <f>SUM('CP 2020'!BI29:BL29)</f>
        <v>0</v>
      </c>
      <c r="U29" s="394">
        <f>SUM('CP 2020'!BM29)</f>
        <v>0</v>
      </c>
      <c r="V29" s="394">
        <f>SUM('CP 2020'!BN29:BQ29)</f>
        <v>0</v>
      </c>
      <c r="W29" s="394">
        <f>SUM('CP 2020'!BR29:BU29)</f>
        <v>0</v>
      </c>
      <c r="X29" s="394">
        <f>SUM('CP 2020'!BV29:BW29)</f>
        <v>0</v>
      </c>
      <c r="Y29" s="394">
        <f>SUM('CP 2020'!BX29:BZ29)</f>
        <v>0</v>
      </c>
      <c r="Z29" s="396">
        <f>'CP 2020'!CB29</f>
        <v>0</v>
      </c>
      <c r="AA29" s="421"/>
      <c r="AB29" s="431"/>
      <c r="AC29" s="1651">
        <f t="shared" ref="AC29:AC39" si="4">SUM(H29:AB29)</f>
        <v>0</v>
      </c>
      <c r="AD29" s="1611"/>
      <c r="AE29" s="1263">
        <f>'CP 2020'!CG29</f>
        <v>51.1</v>
      </c>
      <c r="AF29" s="1263">
        <f>'CP 2020'!CH29</f>
        <v>0</v>
      </c>
      <c r="AG29" s="1264">
        <f t="shared" ref="AG29:AG39" si="5">AF29-AC29</f>
        <v>0</v>
      </c>
      <c r="AH29" s="1262"/>
    </row>
    <row r="30" spans="1:34">
      <c r="A30" s="1388">
        <v>30</v>
      </c>
      <c r="B30" s="944"/>
      <c r="C30" s="945"/>
      <c r="D30" s="958">
        <v>30</v>
      </c>
      <c r="E30" s="959">
        <f t="shared" si="3"/>
        <v>-30</v>
      </c>
      <c r="F30" s="430" t="s">
        <v>51</v>
      </c>
      <c r="G30" s="1341">
        <f>'CP 2020'!G30</f>
        <v>0</v>
      </c>
      <c r="H30" s="1328">
        <f>'CP 2020'!H30</f>
        <v>0</v>
      </c>
      <c r="I30" s="394">
        <f>SUM('CP 2020'!I30:O30)</f>
        <v>0</v>
      </c>
      <c r="J30" s="394">
        <f>SUM('CP 2020'!P30:T30)</f>
        <v>0</v>
      </c>
      <c r="K30" s="394">
        <f>SUM('CP 2020'!U30:W30)</f>
        <v>0</v>
      </c>
      <c r="L30" s="394">
        <f>SUM('CP 2020'!X30:Y30)</f>
        <v>0</v>
      </c>
      <c r="M30" s="411">
        <f>SUM('CP 2020'!Z30:AH30)</f>
        <v>0</v>
      </c>
      <c r="N30" s="394">
        <f>SUM('CP 2020'!AN30:AP30)</f>
        <v>0</v>
      </c>
      <c r="O30" s="394">
        <f>SUM('CP 2020'!AQ30:AT30)</f>
        <v>0</v>
      </c>
      <c r="P30" s="394">
        <f>SUM('CP 2020'!AU30:AX30)</f>
        <v>0</v>
      </c>
      <c r="Q30" s="394">
        <f>SUM('CP 2020'!AY30:BC30)</f>
        <v>0</v>
      </c>
      <c r="R30" s="394">
        <f>SUM('CP 2020'!BD30:BH30)</f>
        <v>0</v>
      </c>
      <c r="S30" s="394">
        <f>SUM('CP 2020'!AI30:AM30)</f>
        <v>0</v>
      </c>
      <c r="T30" s="394">
        <f>SUM('CP 2020'!BI30:BL30)</f>
        <v>0</v>
      </c>
      <c r="U30" s="394">
        <f>SUM('CP 2020'!BM30)</f>
        <v>0</v>
      </c>
      <c r="V30" s="394">
        <f>SUM('CP 2020'!BN30:BQ30)</f>
        <v>0</v>
      </c>
      <c r="W30" s="394">
        <f>SUM('CP 2020'!BR30:BU30)</f>
        <v>0</v>
      </c>
      <c r="X30" s="394">
        <f>SUM('CP 2020'!BV30:BW30)</f>
        <v>0</v>
      </c>
      <c r="Y30" s="394">
        <f>SUM('CP 2020'!BX30:BZ30)</f>
        <v>0</v>
      </c>
      <c r="Z30" s="396">
        <f>'CP 2020'!CB30</f>
        <v>0</v>
      </c>
      <c r="AA30" s="421"/>
      <c r="AB30" s="431"/>
      <c r="AC30" s="1651">
        <f t="shared" si="4"/>
        <v>0</v>
      </c>
      <c r="AD30" s="1611"/>
      <c r="AE30" s="1263">
        <f>'CP 2020'!CG30</f>
        <v>51.8</v>
      </c>
      <c r="AF30" s="1263">
        <f>'CP 2020'!CH30</f>
        <v>0</v>
      </c>
      <c r="AG30" s="1264">
        <f t="shared" si="5"/>
        <v>0</v>
      </c>
      <c r="AH30" s="1262"/>
    </row>
    <row r="31" spans="1:34">
      <c r="A31" s="1388">
        <v>24</v>
      </c>
      <c r="B31" s="944"/>
      <c r="C31" s="945"/>
      <c r="D31" s="958">
        <v>24</v>
      </c>
      <c r="E31" s="959">
        <f t="shared" si="3"/>
        <v>-24</v>
      </c>
      <c r="F31" s="1513" t="s">
        <v>313</v>
      </c>
      <c r="G31" s="1341">
        <f>'CP 2020'!G31</f>
        <v>0</v>
      </c>
      <c r="H31" s="1328">
        <f>'CP 2020'!H31</f>
        <v>0</v>
      </c>
      <c r="I31" s="394">
        <f>SUM('CP 2020'!I31:O31)</f>
        <v>0</v>
      </c>
      <c r="J31" s="394">
        <f>SUM('CP 2020'!P31:T31)</f>
        <v>0</v>
      </c>
      <c r="K31" s="394">
        <f>SUM('CP 2020'!U31:W31)</f>
        <v>0</v>
      </c>
      <c r="L31" s="394">
        <f>SUM('CP 2020'!X31:Y31)</f>
        <v>0</v>
      </c>
      <c r="M31" s="411">
        <f>SUM('CP 2020'!Z31:AH31)</f>
        <v>0</v>
      </c>
      <c r="N31" s="394">
        <f>SUM('CP 2020'!AN31:AP31)</f>
        <v>0</v>
      </c>
      <c r="O31" s="394">
        <f>SUM('CP 2020'!AQ31:AT31)</f>
        <v>0</v>
      </c>
      <c r="P31" s="394">
        <f>SUM('CP 2020'!AU31:AX31)</f>
        <v>0</v>
      </c>
      <c r="Q31" s="394">
        <f>SUM('CP 2020'!AY31:BC31)</f>
        <v>0</v>
      </c>
      <c r="R31" s="394">
        <f>SUM('CP 2020'!BD31:BH31)</f>
        <v>0</v>
      </c>
      <c r="S31" s="394">
        <f>SUM('CP 2020'!AI31:AM31)</f>
        <v>0</v>
      </c>
      <c r="T31" s="394">
        <f>SUM('CP 2020'!BI31:BL31)</f>
        <v>0</v>
      </c>
      <c r="U31" s="394">
        <f>SUM('CP 2020'!BM31)</f>
        <v>0</v>
      </c>
      <c r="V31" s="394">
        <f>SUM('CP 2020'!BN31:BQ31)</f>
        <v>0</v>
      </c>
      <c r="W31" s="394">
        <f>SUM('CP 2020'!BR31:BU31)</f>
        <v>0</v>
      </c>
      <c r="X31" s="394">
        <f>SUM('CP 2020'!BV31:BW31)</f>
        <v>0</v>
      </c>
      <c r="Y31" s="394">
        <f>SUM('CP 2020'!BX31:BZ31)</f>
        <v>0</v>
      </c>
      <c r="Z31" s="396">
        <f>'CP 2020'!CB31</f>
        <v>0</v>
      </c>
      <c r="AA31" s="421"/>
      <c r="AB31" s="431"/>
      <c r="AC31" s="1651">
        <f t="shared" si="4"/>
        <v>0</v>
      </c>
      <c r="AD31" s="1611"/>
      <c r="AE31" s="1263">
        <f>'CP 2020'!CG31</f>
        <v>46.7</v>
      </c>
      <c r="AF31" s="1263">
        <f>'CP 2020'!CH31</f>
        <v>0</v>
      </c>
      <c r="AG31" s="1264">
        <f t="shared" si="5"/>
        <v>0</v>
      </c>
      <c r="AH31" s="1262"/>
    </row>
    <row r="32" spans="1:34">
      <c r="A32" s="1388">
        <v>24</v>
      </c>
      <c r="B32" s="944"/>
      <c r="C32" s="945"/>
      <c r="D32" s="958">
        <v>24</v>
      </c>
      <c r="E32" s="959">
        <f t="shared" si="3"/>
        <v>-24</v>
      </c>
      <c r="F32" s="1513" t="s">
        <v>311</v>
      </c>
      <c r="G32" s="1341">
        <f>'CP 2020'!G32</f>
        <v>0</v>
      </c>
      <c r="H32" s="1328">
        <f>'CP 2020'!H32</f>
        <v>0</v>
      </c>
      <c r="I32" s="394">
        <f>SUM('CP 2020'!I32:O32)</f>
        <v>0</v>
      </c>
      <c r="J32" s="394">
        <f>SUM('CP 2020'!P32:T32)</f>
        <v>0</v>
      </c>
      <c r="K32" s="394">
        <f>SUM('CP 2020'!U32:W32)</f>
        <v>0</v>
      </c>
      <c r="L32" s="394">
        <f>SUM('CP 2020'!X32:Y32)</f>
        <v>0</v>
      </c>
      <c r="M32" s="411">
        <f>SUM('CP 2020'!Z32:AH32)</f>
        <v>0</v>
      </c>
      <c r="N32" s="394">
        <f>SUM('CP 2020'!AN32:AP32)</f>
        <v>0</v>
      </c>
      <c r="O32" s="394">
        <f>SUM('CP 2020'!AQ32:AT32)</f>
        <v>0</v>
      </c>
      <c r="P32" s="394">
        <f>SUM('CP 2020'!AU32:AX32)</f>
        <v>0</v>
      </c>
      <c r="Q32" s="394">
        <f>SUM('CP 2020'!AY32:BC32)</f>
        <v>0</v>
      </c>
      <c r="R32" s="394">
        <f>SUM('CP 2020'!BD32:BH32)</f>
        <v>0</v>
      </c>
      <c r="S32" s="394">
        <f>SUM('CP 2020'!AI32:AM32)</f>
        <v>0</v>
      </c>
      <c r="T32" s="394">
        <f>SUM('CP 2020'!BI32:BL32)</f>
        <v>0</v>
      </c>
      <c r="U32" s="394">
        <f>SUM('CP 2020'!BM32)</f>
        <v>0</v>
      </c>
      <c r="V32" s="394">
        <f>SUM('CP 2020'!BN32:BQ32)</f>
        <v>0</v>
      </c>
      <c r="W32" s="394">
        <f>SUM('CP 2020'!BR32:BU32)</f>
        <v>0</v>
      </c>
      <c r="X32" s="394">
        <f>SUM('CP 2020'!BV32:BW32)</f>
        <v>0</v>
      </c>
      <c r="Y32" s="394">
        <f>SUM('CP 2020'!BX32:BZ32)</f>
        <v>0</v>
      </c>
      <c r="Z32" s="396">
        <f>'CP 2020'!CB32</f>
        <v>0</v>
      </c>
      <c r="AA32" s="421"/>
      <c r="AB32" s="431"/>
      <c r="AC32" s="1651">
        <f t="shared" si="4"/>
        <v>0</v>
      </c>
      <c r="AD32" s="1611"/>
      <c r="AE32" s="1263">
        <f>'CP 2020'!CG32</f>
        <v>46.7</v>
      </c>
      <c r="AF32" s="1263">
        <f>'CP 2020'!CH32</f>
        <v>0</v>
      </c>
      <c r="AG32" s="1264">
        <f t="shared" si="5"/>
        <v>0</v>
      </c>
      <c r="AH32" s="1262"/>
    </row>
    <row r="33" spans="1:39">
      <c r="A33" s="1388">
        <v>24</v>
      </c>
      <c r="B33" s="944">
        <v>2</v>
      </c>
      <c r="C33" s="945"/>
      <c r="D33" s="958">
        <v>24</v>
      </c>
      <c r="E33" s="959">
        <f t="shared" si="3"/>
        <v>-26</v>
      </c>
      <c r="F33" s="1513" t="s">
        <v>312</v>
      </c>
      <c r="G33" s="1341">
        <f>'CP 2020'!G33</f>
        <v>0</v>
      </c>
      <c r="H33" s="1328">
        <f>'CP 2020'!H33</f>
        <v>0</v>
      </c>
      <c r="I33" s="394">
        <f>SUM('CP 2020'!I33:O33)</f>
        <v>0</v>
      </c>
      <c r="J33" s="394">
        <f>SUM('CP 2020'!P33:T33)</f>
        <v>0</v>
      </c>
      <c r="K33" s="394">
        <f>SUM('CP 2020'!U33:W33)</f>
        <v>0</v>
      </c>
      <c r="L33" s="394">
        <f>SUM('CP 2020'!X33:Y33)</f>
        <v>0</v>
      </c>
      <c r="M33" s="411">
        <f>SUM('CP 2020'!Z33:AH33)</f>
        <v>0</v>
      </c>
      <c r="N33" s="394">
        <f>SUM('CP 2020'!AN33:AP33)</f>
        <v>0</v>
      </c>
      <c r="O33" s="394">
        <f>SUM('CP 2020'!AQ33:AT33)</f>
        <v>0</v>
      </c>
      <c r="P33" s="394">
        <f>SUM('CP 2020'!AU33:AX33)</f>
        <v>0</v>
      </c>
      <c r="Q33" s="394">
        <f>SUM('CP 2020'!AY33:BC33)</f>
        <v>0</v>
      </c>
      <c r="R33" s="394">
        <f>SUM('CP 2020'!BD33:BH33)</f>
        <v>0</v>
      </c>
      <c r="S33" s="394">
        <f>SUM('CP 2020'!AI33:AM33)</f>
        <v>0</v>
      </c>
      <c r="T33" s="394">
        <f>SUM('CP 2020'!BI33:BL33)</f>
        <v>0</v>
      </c>
      <c r="U33" s="394">
        <f>SUM('CP 2020'!BM33)</f>
        <v>0</v>
      </c>
      <c r="V33" s="394">
        <f>SUM('CP 2020'!BN33:BQ33)</f>
        <v>0</v>
      </c>
      <c r="W33" s="394">
        <f>SUM('CP 2020'!BR33:BU33)</f>
        <v>0</v>
      </c>
      <c r="X33" s="394">
        <f>SUM('CP 2020'!BV33:BW33)</f>
        <v>0</v>
      </c>
      <c r="Y33" s="394">
        <f>SUM('CP 2020'!BX33:BZ33)</f>
        <v>0</v>
      </c>
      <c r="Z33" s="396">
        <f>'CP 2020'!CB33</f>
        <v>0</v>
      </c>
      <c r="AA33" s="421"/>
      <c r="AB33" s="431"/>
      <c r="AC33" s="1651">
        <f t="shared" si="4"/>
        <v>0</v>
      </c>
      <c r="AD33" s="1611"/>
      <c r="AE33" s="1263">
        <f>'CP 2020'!CG33</f>
        <v>47.7</v>
      </c>
      <c r="AF33" s="1263">
        <f>'CP 2020'!CH33</f>
        <v>0</v>
      </c>
      <c r="AG33" s="1264">
        <f t="shared" si="5"/>
        <v>0</v>
      </c>
      <c r="AH33" s="1262"/>
    </row>
    <row r="34" spans="1:39">
      <c r="A34" s="1388">
        <v>24</v>
      </c>
      <c r="B34" s="944"/>
      <c r="C34" s="945"/>
      <c r="D34" s="958">
        <v>24</v>
      </c>
      <c r="E34" s="959">
        <f t="shared" si="3"/>
        <v>-24</v>
      </c>
      <c r="F34" s="1513" t="s">
        <v>314</v>
      </c>
      <c r="G34" s="1341">
        <f>'CP 2020'!G34</f>
        <v>0</v>
      </c>
      <c r="H34" s="1330">
        <f>'CP 2020'!H34</f>
        <v>0</v>
      </c>
      <c r="I34" s="394">
        <f>SUM('CP 2020'!I34:O34)</f>
        <v>0</v>
      </c>
      <c r="J34" s="394">
        <f>SUM('CP 2020'!P34:T34)</f>
        <v>0</v>
      </c>
      <c r="K34" s="394">
        <f>SUM('CP 2020'!U34:W34)</f>
        <v>0</v>
      </c>
      <c r="L34" s="394">
        <f>SUM('CP 2020'!X34:Y34)</f>
        <v>0</v>
      </c>
      <c r="M34" s="411">
        <f>SUM('CP 2020'!Z34:AH34)</f>
        <v>0</v>
      </c>
      <c r="N34" s="394">
        <f>SUM('CP 2020'!AN34:AP34)</f>
        <v>0</v>
      </c>
      <c r="O34" s="394">
        <f>SUM('CP 2020'!AQ34:AT34)</f>
        <v>0</v>
      </c>
      <c r="P34" s="394">
        <f>SUM('CP 2020'!AU34:AX34)</f>
        <v>0</v>
      </c>
      <c r="Q34" s="394">
        <f>SUM('CP 2020'!AY34:BC34)</f>
        <v>0</v>
      </c>
      <c r="R34" s="394">
        <f>SUM('CP 2020'!BD34:BH34)</f>
        <v>0</v>
      </c>
      <c r="S34" s="394">
        <f>SUM('CP 2020'!AI34:AM34)</f>
        <v>0</v>
      </c>
      <c r="T34" s="394">
        <f>SUM('CP 2020'!BI34:BL34)</f>
        <v>0</v>
      </c>
      <c r="U34" s="394">
        <f>SUM('CP 2020'!BM34)</f>
        <v>0</v>
      </c>
      <c r="V34" s="394">
        <f>SUM('CP 2020'!BN34:BQ34)</f>
        <v>0</v>
      </c>
      <c r="W34" s="394">
        <f>SUM('CP 2020'!BR34:BU34)</f>
        <v>0</v>
      </c>
      <c r="X34" s="394">
        <f>SUM('CP 2020'!BV34:BW34)</f>
        <v>0</v>
      </c>
      <c r="Y34" s="394">
        <f>SUM('CP 2020'!BX34:BZ34)</f>
        <v>0</v>
      </c>
      <c r="Z34" s="396">
        <f>'CP 2020'!CB34</f>
        <v>0</v>
      </c>
      <c r="AA34" s="421"/>
      <c r="AB34" s="431"/>
      <c r="AC34" s="1651">
        <f t="shared" si="4"/>
        <v>0</v>
      </c>
      <c r="AD34" s="1611"/>
      <c r="AE34" s="1263">
        <f>'CP 2020'!CG34</f>
        <v>47.7</v>
      </c>
      <c r="AF34" s="1263">
        <f>'CP 2020'!CH34</f>
        <v>0</v>
      </c>
      <c r="AG34" s="1264">
        <f t="shared" si="5"/>
        <v>0</v>
      </c>
      <c r="AH34" s="1262"/>
    </row>
    <row r="35" spans="1:39">
      <c r="A35" s="1388">
        <v>30</v>
      </c>
      <c r="B35" s="944"/>
      <c r="C35" s="945"/>
      <c r="D35" s="958">
        <v>30</v>
      </c>
      <c r="E35" s="959">
        <f t="shared" si="3"/>
        <v>-30</v>
      </c>
      <c r="F35" s="430" t="s">
        <v>85</v>
      </c>
      <c r="G35" s="1341">
        <f>'CP 2020'!G35</f>
        <v>0</v>
      </c>
      <c r="H35" s="1328">
        <f>'CP 2020'!H35</f>
        <v>0</v>
      </c>
      <c r="I35" s="394">
        <f>SUM('CP 2020'!I35:O35)</f>
        <v>0</v>
      </c>
      <c r="J35" s="394">
        <f>SUM('CP 2020'!P35:T35)</f>
        <v>0</v>
      </c>
      <c r="K35" s="394">
        <f>SUM('CP 2020'!U35:W35)</f>
        <v>0</v>
      </c>
      <c r="L35" s="394">
        <f>SUM('CP 2020'!X35:Y35)</f>
        <v>0</v>
      </c>
      <c r="M35" s="411">
        <f>SUM('CP 2020'!Z35:AH35)</f>
        <v>0</v>
      </c>
      <c r="N35" s="394">
        <f>SUM('CP 2020'!AN35:AP35)</f>
        <v>0</v>
      </c>
      <c r="O35" s="394">
        <f>SUM('CP 2020'!AQ35:AT35)</f>
        <v>0</v>
      </c>
      <c r="P35" s="394">
        <f>SUM('CP 2020'!AU35:AX35)</f>
        <v>0</v>
      </c>
      <c r="Q35" s="394">
        <f>SUM('CP 2020'!AY35:BC35)</f>
        <v>0</v>
      </c>
      <c r="R35" s="394">
        <f>SUM('CP 2020'!BD35:BH35)</f>
        <v>0</v>
      </c>
      <c r="S35" s="394">
        <f>SUM('CP 2020'!AI35:AM35)</f>
        <v>0</v>
      </c>
      <c r="T35" s="394">
        <f>SUM('CP 2020'!BI35:BL35)</f>
        <v>0</v>
      </c>
      <c r="U35" s="394">
        <f>SUM('CP 2020'!BM35)</f>
        <v>0</v>
      </c>
      <c r="V35" s="394">
        <f>SUM('CP 2020'!BN35:BQ35)</f>
        <v>0</v>
      </c>
      <c r="W35" s="394">
        <f>SUM('CP 2020'!BR35:BU35)</f>
        <v>0</v>
      </c>
      <c r="X35" s="394">
        <f>SUM('CP 2020'!BV35:BW35)</f>
        <v>0</v>
      </c>
      <c r="Y35" s="394">
        <f>SUM('CP 2020'!BX35:BZ35)</f>
        <v>0</v>
      </c>
      <c r="Z35" s="396">
        <f>'CP 2020'!CB35</f>
        <v>0</v>
      </c>
      <c r="AA35" s="421"/>
      <c r="AB35" s="431"/>
      <c r="AC35" s="1651">
        <f t="shared" si="4"/>
        <v>0</v>
      </c>
      <c r="AD35" s="1612"/>
      <c r="AE35" s="1263">
        <f>'CP 2020'!CG35</f>
        <v>48.4</v>
      </c>
      <c r="AF35" s="1263">
        <f>'CP 2020'!CH35</f>
        <v>0</v>
      </c>
      <c r="AG35" s="1264">
        <f t="shared" si="5"/>
        <v>0</v>
      </c>
      <c r="AH35" s="1262"/>
    </row>
    <row r="36" spans="1:39">
      <c r="A36" s="1388">
        <v>30</v>
      </c>
      <c r="B36" s="944"/>
      <c r="C36" s="945">
        <v>2</v>
      </c>
      <c r="D36" s="437">
        <v>30</v>
      </c>
      <c r="E36" s="959">
        <f t="shared" si="3"/>
        <v>-30</v>
      </c>
      <c r="F36" s="430" t="s">
        <v>86</v>
      </c>
      <c r="G36" s="1341">
        <f>'CP 2020'!G36</f>
        <v>0</v>
      </c>
      <c r="H36" s="1328">
        <f>'CP 2020'!H36</f>
        <v>0</v>
      </c>
      <c r="I36" s="394">
        <f>SUM('CP 2020'!I36:O36)</f>
        <v>0</v>
      </c>
      <c r="J36" s="394">
        <f>SUM('CP 2020'!P36:T36)</f>
        <v>0</v>
      </c>
      <c r="K36" s="394">
        <f>SUM('CP 2020'!U36:W36)</f>
        <v>0</v>
      </c>
      <c r="L36" s="394">
        <f>SUM('CP 2020'!X36:Y36)</f>
        <v>0</v>
      </c>
      <c r="M36" s="411">
        <f>SUM('CP 2020'!Z36:AH36)</f>
        <v>0</v>
      </c>
      <c r="N36" s="394">
        <f>SUM('CP 2020'!AN36:AP36)</f>
        <v>0</v>
      </c>
      <c r="O36" s="394">
        <f>SUM('CP 2020'!AQ36:AT36)</f>
        <v>0</v>
      </c>
      <c r="P36" s="394">
        <f>SUM('CP 2020'!AU36:AX36)</f>
        <v>0</v>
      </c>
      <c r="Q36" s="394">
        <f>SUM('CP 2020'!AY36:BC36)</f>
        <v>0</v>
      </c>
      <c r="R36" s="394">
        <f>SUM('CP 2020'!BD36:BH36)</f>
        <v>0</v>
      </c>
      <c r="S36" s="394">
        <f>SUM('CP 2020'!AI36:AM36)</f>
        <v>0</v>
      </c>
      <c r="T36" s="394">
        <f>SUM('CP 2020'!BI36:BL36)</f>
        <v>0</v>
      </c>
      <c r="U36" s="394">
        <f>SUM('CP 2020'!BM36)</f>
        <v>0</v>
      </c>
      <c r="V36" s="394">
        <f>SUM('CP 2020'!BN36:BQ36)</f>
        <v>0</v>
      </c>
      <c r="W36" s="394">
        <f>SUM('CP 2020'!BR36:BU36)</f>
        <v>0</v>
      </c>
      <c r="X36" s="394">
        <f>SUM('CP 2020'!BV36:BW36)</f>
        <v>0</v>
      </c>
      <c r="Y36" s="394">
        <f>SUM('CP 2020'!BX36:BZ36)</f>
        <v>0</v>
      </c>
      <c r="Z36" s="396">
        <f>'CP 2020'!CB36</f>
        <v>0</v>
      </c>
      <c r="AA36" s="421"/>
      <c r="AB36" s="431"/>
      <c r="AC36" s="1651">
        <f t="shared" si="4"/>
        <v>0</v>
      </c>
      <c r="AD36" s="1612"/>
      <c r="AE36" s="1263">
        <f>'CP 2020'!CG36</f>
        <v>48.4</v>
      </c>
      <c r="AF36" s="1263">
        <f>'CP 2020'!CH36</f>
        <v>0</v>
      </c>
      <c r="AG36" s="1264">
        <f t="shared" si="5"/>
        <v>0</v>
      </c>
      <c r="AH36" s="1262"/>
    </row>
    <row r="37" spans="1:39">
      <c r="A37" s="1388">
        <v>30</v>
      </c>
      <c r="B37" s="944"/>
      <c r="C37" s="945"/>
      <c r="D37" s="437">
        <v>30</v>
      </c>
      <c r="E37" s="959">
        <f t="shared" si="3"/>
        <v>-30</v>
      </c>
      <c r="F37" s="430" t="s">
        <v>355</v>
      </c>
      <c r="G37" s="1341">
        <f>'CP 2020'!G37</f>
        <v>0</v>
      </c>
      <c r="H37" s="1328">
        <f>'CP 2020'!H37</f>
        <v>0</v>
      </c>
      <c r="I37" s="394">
        <f>SUM('CP 2020'!I37:O37)</f>
        <v>0</v>
      </c>
      <c r="J37" s="394">
        <f>SUM('CP 2020'!P37:T37)</f>
        <v>0</v>
      </c>
      <c r="K37" s="394">
        <f>SUM('CP 2020'!U37:W37)</f>
        <v>0</v>
      </c>
      <c r="L37" s="394">
        <f>SUM('CP 2020'!X37:Y37)</f>
        <v>0</v>
      </c>
      <c r="M37" s="411">
        <f>SUM('CP 2020'!Z37:AH37)</f>
        <v>0</v>
      </c>
      <c r="N37" s="394">
        <f>SUM('CP 2020'!AN37:AP37)</f>
        <v>0</v>
      </c>
      <c r="O37" s="394">
        <f>SUM('CP 2020'!AQ37:AT37)</f>
        <v>0</v>
      </c>
      <c r="P37" s="394">
        <f>SUM('CP 2020'!AU37:AX37)</f>
        <v>0</v>
      </c>
      <c r="Q37" s="394">
        <f>SUM('CP 2020'!AY37:BC37)</f>
        <v>0</v>
      </c>
      <c r="R37" s="394">
        <f>SUM('CP 2020'!BD37:BH37)</f>
        <v>0</v>
      </c>
      <c r="S37" s="394">
        <f>SUM('CP 2020'!AI37:AM37)</f>
        <v>0</v>
      </c>
      <c r="T37" s="394">
        <f>SUM('CP 2020'!BI37:BL37)</f>
        <v>0</v>
      </c>
      <c r="U37" s="394">
        <f>SUM('CP 2020'!BM37)</f>
        <v>0</v>
      </c>
      <c r="V37" s="394">
        <f>SUM('CP 2020'!BN37:BQ37)</f>
        <v>0</v>
      </c>
      <c r="W37" s="394">
        <f>SUM('CP 2020'!BR37:BU37)</f>
        <v>0</v>
      </c>
      <c r="X37" s="394">
        <f>SUM('CP 2020'!BV37:BW37)</f>
        <v>0</v>
      </c>
      <c r="Y37" s="394">
        <f>SUM('CP 2020'!BX37:CA37)</f>
        <v>0</v>
      </c>
      <c r="Z37" s="396">
        <f>'CP 2020'!CB37</f>
        <v>0</v>
      </c>
      <c r="AA37" s="421"/>
      <c r="AB37" s="431"/>
      <c r="AC37" s="1651">
        <f t="shared" si="4"/>
        <v>0</v>
      </c>
      <c r="AD37" s="1611"/>
      <c r="AE37" s="1263">
        <f>'CP 2020'!CG37</f>
        <v>48.4</v>
      </c>
      <c r="AF37" s="1263">
        <f>'CP 2020'!CH37</f>
        <v>0</v>
      </c>
      <c r="AG37" s="1264">
        <f t="shared" si="5"/>
        <v>0</v>
      </c>
      <c r="AH37" s="1262" t="s">
        <v>46</v>
      </c>
    </row>
    <row r="38" spans="1:39" ht="13.5" thickBot="1">
      <c r="A38" s="1388">
        <v>24</v>
      </c>
      <c r="B38" s="944"/>
      <c r="C38" s="945"/>
      <c r="D38" s="437">
        <v>24</v>
      </c>
      <c r="E38" s="959">
        <f t="shared" si="3"/>
        <v>-24</v>
      </c>
      <c r="F38" s="430" t="s">
        <v>91</v>
      </c>
      <c r="G38" s="1341">
        <f>'CP 2020'!G38</f>
        <v>0</v>
      </c>
      <c r="H38" s="1328">
        <f>'CP 2020'!H38</f>
        <v>0</v>
      </c>
      <c r="I38" s="394">
        <f>SUM('CP 2020'!I38:O38)</f>
        <v>0</v>
      </c>
      <c r="J38" s="394">
        <f>SUM('CP 2020'!P38:T38)</f>
        <v>0</v>
      </c>
      <c r="K38" s="394">
        <f>SUM('CP 2020'!U38:W38)</f>
        <v>0</v>
      </c>
      <c r="L38" s="394">
        <f>SUM('CP 2020'!X38:Y38)</f>
        <v>0</v>
      </c>
      <c r="M38" s="411">
        <f>SUM('CP 2020'!Z38:AH38)</f>
        <v>0</v>
      </c>
      <c r="N38" s="394">
        <f>SUM('CP 2020'!AN38:AP38)</f>
        <v>0</v>
      </c>
      <c r="O38" s="394">
        <f>SUM('CP 2020'!AQ38:AT38)</f>
        <v>0</v>
      </c>
      <c r="P38" s="394">
        <f>SUM('CP 2020'!AU38:AX38)</f>
        <v>0</v>
      </c>
      <c r="Q38" s="394">
        <f>SUM('CP 2020'!AY38:BC38)</f>
        <v>0</v>
      </c>
      <c r="R38" s="394">
        <f>SUM('CP 2020'!BD38:BH38)</f>
        <v>0</v>
      </c>
      <c r="S38" s="394">
        <f>SUM('CP 2020'!AI38:AM38)</f>
        <v>0</v>
      </c>
      <c r="T38" s="394">
        <f>SUM('CP 2020'!BI38:BL38)</f>
        <v>0</v>
      </c>
      <c r="U38" s="394">
        <f>SUM('CP 2020'!BM38)</f>
        <v>0</v>
      </c>
      <c r="V38" s="394">
        <f>SUM('CP 2020'!BN38:BQ38)</f>
        <v>0</v>
      </c>
      <c r="W38" s="394">
        <f>SUM('CP 2020'!BR38:BU38)</f>
        <v>0</v>
      </c>
      <c r="X38" s="394">
        <f>SUM('CP 2020'!BV38:BW38)</f>
        <v>0</v>
      </c>
      <c r="Y38" s="394">
        <f>SUM('CP 2020'!BX38:BZ38)</f>
        <v>0</v>
      </c>
      <c r="Z38" s="396">
        <f>'CP 2020'!CB38</f>
        <v>0</v>
      </c>
      <c r="AA38" s="421"/>
      <c r="AB38" s="431"/>
      <c r="AC38" s="1651">
        <f t="shared" si="4"/>
        <v>0</v>
      </c>
      <c r="AD38" s="1611"/>
      <c r="AE38" s="1263">
        <f>'CP 2020'!CG38</f>
        <v>47.7</v>
      </c>
      <c r="AF38" s="1263">
        <f>'CP 2020'!CH38</f>
        <v>0</v>
      </c>
      <c r="AG38" s="1264">
        <f t="shared" si="5"/>
        <v>0</v>
      </c>
      <c r="AH38" s="1262"/>
    </row>
    <row r="39" spans="1:39" ht="13.5" thickTop="1">
      <c r="A39" s="1388">
        <v>24</v>
      </c>
      <c r="B39" s="944"/>
      <c r="C39" s="945">
        <v>1</v>
      </c>
      <c r="D39" s="958">
        <v>24</v>
      </c>
      <c r="E39" s="959">
        <f t="shared" si="3"/>
        <v>-24</v>
      </c>
      <c r="F39" s="430" t="s">
        <v>92</v>
      </c>
      <c r="G39" s="1341">
        <f>'CP 2020'!G39</f>
        <v>0</v>
      </c>
      <c r="H39" s="1328">
        <f>'CP 2020'!H39</f>
        <v>0</v>
      </c>
      <c r="I39" s="394">
        <f>SUM('CP 2020'!I39:O39)</f>
        <v>0</v>
      </c>
      <c r="J39" s="394">
        <f>SUM('CP 2020'!P39:T39)</f>
        <v>0</v>
      </c>
      <c r="K39" s="394">
        <f>SUM('CP 2020'!U39:W39)</f>
        <v>0</v>
      </c>
      <c r="L39" s="394">
        <f>SUM('CP 2020'!X39:Y39)</f>
        <v>0</v>
      </c>
      <c r="M39" s="411">
        <f>SUM('CP 2020'!Z39:AH39)</f>
        <v>0</v>
      </c>
      <c r="N39" s="394">
        <f>SUM('CP 2020'!AN39:AP39)</f>
        <v>0</v>
      </c>
      <c r="O39" s="394">
        <f>SUM('CP 2020'!AQ39:AT39)</f>
        <v>0</v>
      </c>
      <c r="P39" s="394">
        <f>SUM('CP 2020'!AU39:AX39)</f>
        <v>0</v>
      </c>
      <c r="Q39" s="394">
        <f>SUM('CP 2020'!AY39:BC39)</f>
        <v>0</v>
      </c>
      <c r="R39" s="394">
        <f>SUM('CP 2020'!BD39:BH39)</f>
        <v>0</v>
      </c>
      <c r="S39" s="394">
        <f>SUM('CP 2020'!AI39:AM39)</f>
        <v>0</v>
      </c>
      <c r="T39" s="394">
        <f>SUM('CP 2020'!BI39:BL39)</f>
        <v>0</v>
      </c>
      <c r="U39" s="394">
        <f>SUM('CP 2020'!BM39)</f>
        <v>0</v>
      </c>
      <c r="V39" s="394">
        <f>SUM('CP 2020'!BN39:BQ39)</f>
        <v>0</v>
      </c>
      <c r="W39" s="394">
        <f>SUM('CP 2020'!BR39:BU39)</f>
        <v>0</v>
      </c>
      <c r="X39" s="394">
        <f>SUM('CP 2020'!BV39:BW39)</f>
        <v>0</v>
      </c>
      <c r="Y39" s="394">
        <f>SUM('CP 2020'!BX39:BZ39)</f>
        <v>0</v>
      </c>
      <c r="Z39" s="396">
        <f>'CP 2020'!CB39</f>
        <v>0</v>
      </c>
      <c r="AA39" s="421"/>
      <c r="AB39" s="388"/>
      <c r="AC39" s="1651">
        <f t="shared" si="4"/>
        <v>0</v>
      </c>
      <c r="AD39" s="1611"/>
      <c r="AE39" s="1263">
        <f>'CP 2020'!CG39</f>
        <v>45</v>
      </c>
      <c r="AF39" s="1263">
        <f>'CP 2020'!CH39</f>
        <v>0</v>
      </c>
      <c r="AG39" s="1264">
        <f t="shared" si="5"/>
        <v>0</v>
      </c>
      <c r="AH39" s="1265">
        <f>SUM(AG29:AG39)</f>
        <v>0</v>
      </c>
    </row>
    <row r="40" spans="1:39">
      <c r="A40" s="1394"/>
      <c r="B40" s="976"/>
      <c r="C40" s="977"/>
      <c r="D40" s="428"/>
      <c r="E40" s="975"/>
      <c r="F40" s="425"/>
      <c r="G40" s="1338"/>
      <c r="H40" s="1332"/>
      <c r="I40" s="426"/>
      <c r="J40" s="432"/>
      <c r="K40" s="426"/>
      <c r="L40" s="426"/>
      <c r="M40" s="426"/>
      <c r="N40" s="432"/>
      <c r="O40" s="426"/>
      <c r="P40" s="426"/>
      <c r="Q40" s="426"/>
      <c r="R40" s="426"/>
      <c r="S40" s="426"/>
      <c r="T40" s="426"/>
      <c r="U40" s="426"/>
      <c r="V40" s="426"/>
      <c r="W40" s="426"/>
      <c r="X40" s="426"/>
      <c r="Y40" s="426"/>
      <c r="Z40" s="427"/>
      <c r="AA40" s="428"/>
      <c r="AB40" s="429"/>
      <c r="AC40" s="1644"/>
      <c r="AD40" s="1610"/>
      <c r="AE40" s="1266"/>
      <c r="AF40" s="1266"/>
      <c r="AG40" s="1270"/>
      <c r="AH40" s="1267"/>
    </row>
    <row r="41" spans="1:39">
      <c r="A41" s="1394"/>
      <c r="B41" s="976"/>
      <c r="C41" s="977"/>
      <c r="D41" s="428"/>
      <c r="E41" s="975"/>
      <c r="F41" s="425"/>
      <c r="G41" s="1338"/>
      <c r="H41" s="428"/>
      <c r="I41" s="426"/>
      <c r="J41" s="426"/>
      <c r="K41" s="426"/>
      <c r="L41" s="426"/>
      <c r="M41" s="426"/>
      <c r="N41" s="426"/>
      <c r="O41" s="426"/>
      <c r="P41" s="426"/>
      <c r="Q41" s="426"/>
      <c r="R41" s="426"/>
      <c r="S41" s="426"/>
      <c r="T41" s="426"/>
      <c r="U41" s="426"/>
      <c r="V41" s="426"/>
      <c r="W41" s="426"/>
      <c r="X41" s="426"/>
      <c r="Y41" s="426"/>
      <c r="Z41" s="427"/>
      <c r="AA41" s="428"/>
      <c r="AB41" s="429"/>
      <c r="AC41" s="1644"/>
      <c r="AD41" s="1610"/>
      <c r="AE41" s="1266"/>
      <c r="AF41" s="1266"/>
      <c r="AG41" s="1270"/>
      <c r="AH41" s="1267"/>
    </row>
    <row r="42" spans="1:39">
      <c r="A42" s="1388">
        <v>30</v>
      </c>
      <c r="B42" s="944"/>
      <c r="C42" s="945"/>
      <c r="D42" s="958">
        <v>30</v>
      </c>
      <c r="E42" s="959">
        <f t="shared" ref="E42:E53" si="6">SUM(G42-(B42+D42))</f>
        <v>-30</v>
      </c>
      <c r="F42" s="433" t="s">
        <v>127</v>
      </c>
      <c r="G42" s="1341">
        <f>'CP 2020'!G42</f>
        <v>0</v>
      </c>
      <c r="H42" s="1328">
        <f>'CP 2020'!H42</f>
        <v>0</v>
      </c>
      <c r="I42" s="394">
        <f>SUM('CP 2020'!I42:O42)</f>
        <v>0</v>
      </c>
      <c r="J42" s="394">
        <f>SUM('CP 2020'!P42:T42)</f>
        <v>0</v>
      </c>
      <c r="K42" s="394">
        <f>SUM('CP 2020'!U42:W42)</f>
        <v>0</v>
      </c>
      <c r="L42" s="394">
        <f>SUM('CP 2020'!X42:Y42)</f>
        <v>0</v>
      </c>
      <c r="M42" s="411">
        <f>SUM('CP 2020'!Z42:AH42)</f>
        <v>0</v>
      </c>
      <c r="N42" s="394">
        <f>SUM('CP 2020'!AN42:AP42)</f>
        <v>0</v>
      </c>
      <c r="O42" s="394">
        <f>SUM('CP 2020'!AQ42:AT42)</f>
        <v>0</v>
      </c>
      <c r="P42" s="394">
        <f>SUM('CP 2020'!AU42:AX42)</f>
        <v>0</v>
      </c>
      <c r="Q42" s="394">
        <f>SUM('CP 2020'!AY42:BC42)</f>
        <v>0</v>
      </c>
      <c r="R42" s="394">
        <f>SUM('CP 2020'!BD42:BH42)</f>
        <v>0</v>
      </c>
      <c r="S42" s="394">
        <f>SUM('CP 2020'!AI42:AM42)</f>
        <v>0</v>
      </c>
      <c r="T42" s="394">
        <f>SUM('CP 2020'!BI42:BL42)</f>
        <v>0</v>
      </c>
      <c r="U42" s="394">
        <f>SUM('CP 2020'!BM42)</f>
        <v>0</v>
      </c>
      <c r="V42" s="394">
        <f>SUM('CP 2020'!BN42:BQ42)</f>
        <v>0</v>
      </c>
      <c r="W42" s="394">
        <f>SUM('CP 2020'!BR42:BU42)</f>
        <v>0</v>
      </c>
      <c r="X42" s="394">
        <f>SUM('CP 2020'!BV42:BW42)</f>
        <v>0</v>
      </c>
      <c r="Y42" s="394">
        <f>SUM('CP 2020'!BX42:BZ42)</f>
        <v>0</v>
      </c>
      <c r="Z42" s="396">
        <f>'CP 2020'!CB42</f>
        <v>0</v>
      </c>
      <c r="AA42" s="421"/>
      <c r="AB42" s="431"/>
      <c r="AC42" s="1651">
        <f t="shared" ref="AC42:AC53" si="7">SUM(H42:AB42)</f>
        <v>0</v>
      </c>
      <c r="AD42" s="1613"/>
      <c r="AE42" s="1263">
        <f>'CP 2020'!CG42</f>
        <v>51.2</v>
      </c>
      <c r="AF42" s="1263">
        <f>'CP 2020'!CH42</f>
        <v>0</v>
      </c>
      <c r="AG42" s="1264">
        <f t="shared" ref="AG42:AG53" si="8">AF42-AC42</f>
        <v>0</v>
      </c>
      <c r="AH42" s="1262"/>
    </row>
    <row r="43" spans="1:39">
      <c r="A43" s="1388">
        <v>30</v>
      </c>
      <c r="B43" s="944">
        <v>1</v>
      </c>
      <c r="C43" s="945"/>
      <c r="D43" s="958">
        <v>29</v>
      </c>
      <c r="E43" s="959">
        <f t="shared" si="6"/>
        <v>-30</v>
      </c>
      <c r="F43" s="433" t="s">
        <v>81</v>
      </c>
      <c r="G43" s="1341">
        <f>'CP 2020'!G43</f>
        <v>0</v>
      </c>
      <c r="H43" s="1328">
        <f>'CP 2020'!H43</f>
        <v>0</v>
      </c>
      <c r="I43" s="394">
        <f>SUM('CP 2020'!I43:O43)</f>
        <v>0</v>
      </c>
      <c r="J43" s="394">
        <f>SUM('CP 2020'!P43:T43)</f>
        <v>0</v>
      </c>
      <c r="K43" s="394">
        <f>SUM('CP 2020'!U43:W43)</f>
        <v>0</v>
      </c>
      <c r="L43" s="394">
        <f>SUM('CP 2020'!X43:Y43)</f>
        <v>0</v>
      </c>
      <c r="M43" s="411">
        <f>SUM('CP 2020'!Z43:AH43)</f>
        <v>0</v>
      </c>
      <c r="N43" s="394">
        <f>SUM('CP 2020'!AN43:AP43)</f>
        <v>0</v>
      </c>
      <c r="O43" s="394">
        <f>SUM('CP 2020'!AQ43:AT43)</f>
        <v>0</v>
      </c>
      <c r="P43" s="394">
        <f>SUM('CP 2020'!AU43:AX43)</f>
        <v>0</v>
      </c>
      <c r="Q43" s="394">
        <f>SUM('CP 2020'!AY43:BC43)</f>
        <v>0</v>
      </c>
      <c r="R43" s="394">
        <f>SUM('CP 2020'!BD43:BH43)</f>
        <v>0</v>
      </c>
      <c r="S43" s="394">
        <f>SUM('CP 2020'!AI43:AM43)</f>
        <v>0</v>
      </c>
      <c r="T43" s="394">
        <f>SUM('CP 2020'!BI43:BL43)</f>
        <v>0</v>
      </c>
      <c r="U43" s="394">
        <f>SUM('CP 2020'!BM43)</f>
        <v>0</v>
      </c>
      <c r="V43" s="394">
        <f>SUM('CP 2020'!BN43:BQ43)</f>
        <v>0</v>
      </c>
      <c r="W43" s="394">
        <f>SUM('CP 2020'!BR43:BU43)</f>
        <v>0</v>
      </c>
      <c r="X43" s="394">
        <f>SUM('CP 2020'!BV43:BW43)</f>
        <v>0</v>
      </c>
      <c r="Y43" s="394">
        <f>SUM('CP 2020'!BX43:BZ43)</f>
        <v>0</v>
      </c>
      <c r="Z43" s="396">
        <f>'CP 2020'!CB43</f>
        <v>0</v>
      </c>
      <c r="AA43" s="421"/>
      <c r="AB43" s="431"/>
      <c r="AC43" s="1651">
        <f t="shared" si="7"/>
        <v>0</v>
      </c>
      <c r="AD43" s="1613"/>
      <c r="AE43" s="1263">
        <f>'CP 2020'!CG43</f>
        <v>51.8</v>
      </c>
      <c r="AF43" s="1263">
        <f>'CP 2020'!CH43</f>
        <v>0</v>
      </c>
      <c r="AG43" s="1264">
        <f t="shared" si="8"/>
        <v>0</v>
      </c>
      <c r="AH43" s="1262"/>
    </row>
    <row r="44" spans="1:39">
      <c r="A44" s="1388">
        <v>24</v>
      </c>
      <c r="B44" s="944"/>
      <c r="C44" s="945"/>
      <c r="D44" s="958">
        <v>24</v>
      </c>
      <c r="E44" s="959">
        <f t="shared" si="6"/>
        <v>-24</v>
      </c>
      <c r="F44" s="433" t="s">
        <v>172</v>
      </c>
      <c r="G44" s="1341">
        <f>'CP 2020'!G44</f>
        <v>0</v>
      </c>
      <c r="H44" s="1328">
        <f>'CP 2020'!H44</f>
        <v>0</v>
      </c>
      <c r="I44" s="394">
        <f>SUM('CP 2020'!I44:O44)</f>
        <v>0</v>
      </c>
      <c r="J44" s="394">
        <f>SUM('CP 2020'!P44:T44)</f>
        <v>0</v>
      </c>
      <c r="K44" s="394">
        <f>SUM('CP 2020'!U44:W44)</f>
        <v>0</v>
      </c>
      <c r="L44" s="394">
        <f>SUM('CP 2020'!X44:Y44)</f>
        <v>0</v>
      </c>
      <c r="M44" s="411">
        <f>SUM('CP 2020'!Z44:AH44)</f>
        <v>0</v>
      </c>
      <c r="N44" s="394">
        <f>SUM('CP 2020'!AN44:AP44)</f>
        <v>0</v>
      </c>
      <c r="O44" s="394">
        <f>SUM('CP 2020'!AQ44:AT44)</f>
        <v>0</v>
      </c>
      <c r="P44" s="394">
        <f>SUM('CP 2020'!AU44:AX44)</f>
        <v>0</v>
      </c>
      <c r="Q44" s="394">
        <f>SUM('CP 2020'!AY44:BC44)</f>
        <v>0</v>
      </c>
      <c r="R44" s="394">
        <f>SUM('CP 2020'!BD44:BH44)</f>
        <v>0</v>
      </c>
      <c r="S44" s="394">
        <f>SUM('CP 2020'!AI44:AM44)</f>
        <v>0</v>
      </c>
      <c r="T44" s="394">
        <f>SUM('CP 2020'!BI44:BL44)</f>
        <v>0</v>
      </c>
      <c r="U44" s="394">
        <f>SUM('CP 2020'!BM44)</f>
        <v>0</v>
      </c>
      <c r="V44" s="394">
        <f>SUM('CP 2020'!BN44:BQ44)</f>
        <v>0</v>
      </c>
      <c r="W44" s="394">
        <f>SUM('CP 2020'!BR44:BU44)</f>
        <v>0</v>
      </c>
      <c r="X44" s="394">
        <f>SUM('CP 2020'!BV44:BW44)</f>
        <v>0</v>
      </c>
      <c r="Y44" s="394">
        <f>SUM('CP 2020'!BX44:BZ44)</f>
        <v>0</v>
      </c>
      <c r="Z44" s="396">
        <f>'CP 2020'!CB44</f>
        <v>0</v>
      </c>
      <c r="AA44" s="421"/>
      <c r="AB44" s="431"/>
      <c r="AC44" s="1651">
        <f t="shared" si="7"/>
        <v>0</v>
      </c>
      <c r="AD44" s="1614"/>
      <c r="AE44" s="1263">
        <f>'CP 2020'!CG44</f>
        <v>45.45</v>
      </c>
      <c r="AF44" s="1263">
        <f>'CP 2020'!CH44</f>
        <v>0</v>
      </c>
      <c r="AG44" s="1264">
        <f t="shared" si="8"/>
        <v>0</v>
      </c>
      <c r="AH44" s="1262"/>
    </row>
    <row r="45" spans="1:39">
      <c r="A45" s="1388">
        <v>24</v>
      </c>
      <c r="B45" s="944"/>
      <c r="C45" s="945"/>
      <c r="D45" s="958">
        <v>24</v>
      </c>
      <c r="E45" s="959">
        <f t="shared" si="6"/>
        <v>-24</v>
      </c>
      <c r="F45" s="433" t="s">
        <v>173</v>
      </c>
      <c r="G45" s="1341">
        <f>'CP 2020'!G45</f>
        <v>0</v>
      </c>
      <c r="H45" s="1328">
        <f>'CP 2020'!H45</f>
        <v>0</v>
      </c>
      <c r="I45" s="394">
        <f>SUM('CP 2020'!I45:O45)</f>
        <v>0</v>
      </c>
      <c r="J45" s="394">
        <f>SUM('CP 2020'!P45:T45)</f>
        <v>0</v>
      </c>
      <c r="K45" s="394">
        <f>SUM('CP 2020'!U45:W45)</f>
        <v>0</v>
      </c>
      <c r="L45" s="394">
        <f>SUM('CP 2020'!X45:Y45)</f>
        <v>0</v>
      </c>
      <c r="M45" s="411">
        <f>SUM('CP 2020'!Z45:AH45)</f>
        <v>0</v>
      </c>
      <c r="N45" s="394">
        <f>SUM('CP 2020'!AN45:AP45)</f>
        <v>0</v>
      </c>
      <c r="O45" s="394">
        <f>SUM('CP 2020'!AQ45:AT45)</f>
        <v>0</v>
      </c>
      <c r="P45" s="394">
        <f>SUM('CP 2020'!AU45:AX45)</f>
        <v>0</v>
      </c>
      <c r="Q45" s="394">
        <f>SUM('CP 2020'!AY45:BC45)</f>
        <v>0</v>
      </c>
      <c r="R45" s="394">
        <f>SUM('CP 2020'!BD45:BH45)</f>
        <v>0</v>
      </c>
      <c r="S45" s="394">
        <f>SUM('CP 2020'!AI45:AM45)</f>
        <v>0</v>
      </c>
      <c r="T45" s="394">
        <f>SUM('CP 2020'!BI45:BL45)</f>
        <v>0</v>
      </c>
      <c r="U45" s="394">
        <f>SUM('CP 2020'!BM45)</f>
        <v>0</v>
      </c>
      <c r="V45" s="394">
        <f>SUM('CP 2020'!BN45:BQ45)</f>
        <v>0</v>
      </c>
      <c r="W45" s="394">
        <f>SUM('CP 2020'!BR45:BU45)</f>
        <v>0</v>
      </c>
      <c r="X45" s="394">
        <f>SUM('CP 2020'!BV45:BW45)</f>
        <v>0</v>
      </c>
      <c r="Y45" s="394">
        <f>SUM('CP 2020'!BX45:BZ45)</f>
        <v>0</v>
      </c>
      <c r="Z45" s="396">
        <f>'CP 2020'!CB45</f>
        <v>0</v>
      </c>
      <c r="AA45" s="421"/>
      <c r="AB45" s="431"/>
      <c r="AC45" s="1651">
        <f t="shared" si="7"/>
        <v>0</v>
      </c>
      <c r="AD45" s="1614"/>
      <c r="AE45" s="1263">
        <f>'CP 2020'!CG45</f>
        <v>45.45</v>
      </c>
      <c r="AF45" s="1263">
        <f>'CP 2020'!CH45</f>
        <v>0</v>
      </c>
      <c r="AG45" s="1264">
        <f t="shared" si="8"/>
        <v>0</v>
      </c>
      <c r="AH45" s="1262"/>
    </row>
    <row r="46" spans="1:39" ht="15" customHeight="1">
      <c r="A46" s="1388">
        <v>24</v>
      </c>
      <c r="B46" s="944"/>
      <c r="C46" s="945">
        <v>1</v>
      </c>
      <c r="D46" s="958">
        <v>24</v>
      </c>
      <c r="E46" s="959">
        <f t="shared" si="6"/>
        <v>-24</v>
      </c>
      <c r="F46" s="433" t="s">
        <v>174</v>
      </c>
      <c r="G46" s="1341">
        <f>'CP 2020'!G46</f>
        <v>0</v>
      </c>
      <c r="H46" s="1328">
        <f>'CP 2020'!H46</f>
        <v>0</v>
      </c>
      <c r="I46" s="394">
        <f>SUM('CP 2020'!I46:O46)</f>
        <v>0</v>
      </c>
      <c r="J46" s="394">
        <f>SUM('CP 2020'!P46:T46)</f>
        <v>0</v>
      </c>
      <c r="K46" s="394">
        <f>SUM('CP 2020'!U46:W46)</f>
        <v>0</v>
      </c>
      <c r="L46" s="394">
        <f>SUM('CP 2020'!X46:Y46)</f>
        <v>0</v>
      </c>
      <c r="M46" s="411">
        <f>SUM('CP 2020'!Z46:AH46)</f>
        <v>0</v>
      </c>
      <c r="N46" s="394">
        <f>SUM('CP 2020'!AN46:AP46)</f>
        <v>0</v>
      </c>
      <c r="O46" s="394">
        <f>SUM('CP 2020'!AQ46:AT46)</f>
        <v>0</v>
      </c>
      <c r="P46" s="394">
        <f>SUM('CP 2020'!AU46:AX46)</f>
        <v>0</v>
      </c>
      <c r="Q46" s="394">
        <f>SUM('CP 2020'!AY46:BC46)</f>
        <v>0</v>
      </c>
      <c r="R46" s="394">
        <f>SUM('CP 2020'!BD46:BH46)</f>
        <v>0</v>
      </c>
      <c r="S46" s="394">
        <f>SUM('CP 2020'!AI46:AM46)</f>
        <v>0</v>
      </c>
      <c r="T46" s="394">
        <f>SUM('CP 2020'!BI46:BL46)</f>
        <v>0</v>
      </c>
      <c r="U46" s="394">
        <f>SUM('CP 2020'!BM46)</f>
        <v>0</v>
      </c>
      <c r="V46" s="394">
        <f>SUM('CP 2020'!BN46:BQ46)</f>
        <v>0</v>
      </c>
      <c r="W46" s="394">
        <f>SUM('CP 2020'!BR46:BU46)</f>
        <v>0</v>
      </c>
      <c r="X46" s="394">
        <f>SUM('CP 2020'!BV46:BW46)</f>
        <v>0</v>
      </c>
      <c r="Y46" s="394">
        <f>SUM('CP 2020'!BX46:BZ46)</f>
        <v>0</v>
      </c>
      <c r="Z46" s="396">
        <f>'CP 2020'!CB46</f>
        <v>0</v>
      </c>
      <c r="AA46" s="421"/>
      <c r="AB46" s="431"/>
      <c r="AC46" s="1651">
        <f t="shared" si="7"/>
        <v>0</v>
      </c>
      <c r="AD46" s="1614"/>
      <c r="AE46" s="1263">
        <f>'CP 2020'!CG46</f>
        <v>47.75</v>
      </c>
      <c r="AF46" s="1263">
        <f>'CP 2020'!CH46</f>
        <v>0</v>
      </c>
      <c r="AG46" s="1264">
        <f t="shared" si="8"/>
        <v>0</v>
      </c>
      <c r="AH46" s="1262"/>
    </row>
    <row r="47" spans="1:39">
      <c r="A47" s="1388">
        <v>24</v>
      </c>
      <c r="B47" s="944"/>
      <c r="C47" s="945">
        <v>1</v>
      </c>
      <c r="D47" s="958">
        <v>24</v>
      </c>
      <c r="E47" s="959">
        <f t="shared" si="6"/>
        <v>-24</v>
      </c>
      <c r="F47" s="433" t="s">
        <v>175</v>
      </c>
      <c r="G47" s="1341">
        <f>'CP 2020'!G47</f>
        <v>0</v>
      </c>
      <c r="H47" s="1328">
        <f>'CP 2020'!H47</f>
        <v>0</v>
      </c>
      <c r="I47" s="394">
        <f>SUM('CP 2020'!I47:O47)</f>
        <v>0</v>
      </c>
      <c r="J47" s="394">
        <f>SUM('CP 2020'!P47:T47)</f>
        <v>0</v>
      </c>
      <c r="K47" s="394">
        <f>SUM('CP 2020'!U47:W47)</f>
        <v>0</v>
      </c>
      <c r="L47" s="394">
        <f>SUM('CP 2020'!X47:Y47)</f>
        <v>0</v>
      </c>
      <c r="M47" s="411">
        <f>SUM('CP 2020'!Z47:AH47)</f>
        <v>0</v>
      </c>
      <c r="N47" s="394">
        <f>SUM('CP 2020'!AN47:AP47)</f>
        <v>0</v>
      </c>
      <c r="O47" s="394">
        <f>SUM('CP 2020'!AQ47:AT47)</f>
        <v>0</v>
      </c>
      <c r="P47" s="394">
        <f>SUM('CP 2020'!AU47:AX47)</f>
        <v>0</v>
      </c>
      <c r="Q47" s="394">
        <f>SUM('CP 2020'!AY47:BC47)</f>
        <v>0</v>
      </c>
      <c r="R47" s="394">
        <f>SUM('CP 2020'!BD47:BH47)</f>
        <v>0</v>
      </c>
      <c r="S47" s="394">
        <f>SUM('CP 2020'!AI47:AM47)</f>
        <v>0</v>
      </c>
      <c r="T47" s="394">
        <f>SUM('CP 2020'!BI47:BL47)</f>
        <v>0</v>
      </c>
      <c r="U47" s="394">
        <f>SUM('CP 2020'!BM47)</f>
        <v>0</v>
      </c>
      <c r="V47" s="394">
        <f>SUM('CP 2020'!BN47:BQ47)</f>
        <v>0</v>
      </c>
      <c r="W47" s="394">
        <f>SUM('CP 2020'!BR47:BU47)</f>
        <v>0</v>
      </c>
      <c r="X47" s="394">
        <f>SUM('CP 2020'!BV47:BW47)</f>
        <v>0</v>
      </c>
      <c r="Y47" s="394">
        <f>SUM('CP 2020'!BX47:BZ47)</f>
        <v>0</v>
      </c>
      <c r="Z47" s="396">
        <f>'CP 2020'!CB47</f>
        <v>0</v>
      </c>
      <c r="AA47" s="421"/>
      <c r="AB47" s="431"/>
      <c r="AC47" s="1651">
        <f t="shared" si="7"/>
        <v>0</v>
      </c>
      <c r="AD47" s="1614"/>
      <c r="AE47" s="1263">
        <f>'CP 2020'!CG47</f>
        <v>47.75</v>
      </c>
      <c r="AF47" s="1263">
        <f>'CP 2020'!CH47</f>
        <v>0</v>
      </c>
      <c r="AG47" s="1264">
        <f t="shared" si="8"/>
        <v>0</v>
      </c>
      <c r="AH47" s="1262"/>
      <c r="AL47" s="697" t="s">
        <v>336</v>
      </c>
      <c r="AM47" s="1101">
        <v>12</v>
      </c>
    </row>
    <row r="48" spans="1:39">
      <c r="A48" s="1388">
        <v>12</v>
      </c>
      <c r="B48" s="944"/>
      <c r="C48" s="945"/>
      <c r="D48" s="958">
        <v>12</v>
      </c>
      <c r="E48" s="959">
        <f t="shared" si="6"/>
        <v>-12</v>
      </c>
      <c r="F48" s="434" t="s">
        <v>227</v>
      </c>
      <c r="G48" s="1587">
        <v>0</v>
      </c>
      <c r="H48" s="1328">
        <f>'CP 2020'!H48</f>
        <v>0</v>
      </c>
      <c r="I48" s="394">
        <f>SUM('CP 2020'!I48:O48)</f>
        <v>0</v>
      </c>
      <c r="J48" s="394">
        <f>SUM('CP 2020'!P48:T48)</f>
        <v>0</v>
      </c>
      <c r="K48" s="394">
        <f>SUM('CP 2020'!U48:W48)</f>
        <v>0</v>
      </c>
      <c r="L48" s="394">
        <f>SUM('CP 2020'!X48:Y48)</f>
        <v>0</v>
      </c>
      <c r="M48" s="411">
        <f>SUM('CP 2020'!Z48:AH48)</f>
        <v>0</v>
      </c>
      <c r="N48" s="394">
        <f>SUM('CP 2020'!AN48:AP48)</f>
        <v>0</v>
      </c>
      <c r="O48" s="394">
        <f>SUM('CP 2020'!AQ48:AT48)</f>
        <v>0</v>
      </c>
      <c r="P48" s="394">
        <f>SUM('CP 2020'!AU48:AX48)</f>
        <v>0</v>
      </c>
      <c r="Q48" s="394">
        <f>SUM('CP 2020'!AY48:BC48)</f>
        <v>0</v>
      </c>
      <c r="R48" s="394">
        <f>SUM('CP 2020'!BD48:BH48)</f>
        <v>0</v>
      </c>
      <c r="S48" s="394">
        <f>SUM('CP 2020'!AI48:AM48)</f>
        <v>0</v>
      </c>
      <c r="T48" s="394">
        <f>SUM('CP 2020'!BI48:BL48)</f>
        <v>0</v>
      </c>
      <c r="U48" s="394">
        <f>SUM('CP 2020'!BM48)</f>
        <v>0</v>
      </c>
      <c r="V48" s="394">
        <f>SUM('CP 2020'!BN48:BQ48)</f>
        <v>0</v>
      </c>
      <c r="W48" s="394">
        <f>SUM('CP 2020'!BR48:BU48)</f>
        <v>0</v>
      </c>
      <c r="X48" s="394">
        <f>SUM('CP 2020'!BV48:BW48)</f>
        <v>0</v>
      </c>
      <c r="Y48" s="394">
        <f>SUM('CP 2020'!BX48:BZ48)</f>
        <v>0</v>
      </c>
      <c r="Z48" s="396">
        <f>'CP 2020'!CB48</f>
        <v>0</v>
      </c>
      <c r="AA48" s="421"/>
      <c r="AB48" s="431"/>
      <c r="AC48" s="1651">
        <f t="shared" si="7"/>
        <v>0</v>
      </c>
      <c r="AD48" s="1615"/>
      <c r="AE48" s="1263">
        <f>'CP 2020'!CG48</f>
        <v>0</v>
      </c>
      <c r="AF48" s="1263">
        <f>'CP 2020'!CH48</f>
        <v>0</v>
      </c>
      <c r="AG48" s="1264">
        <f t="shared" si="8"/>
        <v>0</v>
      </c>
      <c r="AH48" s="1262"/>
      <c r="AL48" s="697" t="s">
        <v>335</v>
      </c>
      <c r="AM48" s="1101">
        <f>AE65</f>
        <v>21</v>
      </c>
    </row>
    <row r="49" spans="1:39">
      <c r="A49" s="1388">
        <v>24</v>
      </c>
      <c r="B49" s="944"/>
      <c r="C49" s="945"/>
      <c r="D49" s="958">
        <v>30</v>
      </c>
      <c r="E49" s="959">
        <f t="shared" si="6"/>
        <v>-30</v>
      </c>
      <c r="F49" s="433" t="s">
        <v>128</v>
      </c>
      <c r="G49" s="1341">
        <f>'CP 2020'!G49</f>
        <v>0</v>
      </c>
      <c r="H49" s="1328">
        <f>'CP 2020'!H49</f>
        <v>0</v>
      </c>
      <c r="I49" s="394">
        <f>SUM('CP 2020'!I49:O49)</f>
        <v>0</v>
      </c>
      <c r="J49" s="394">
        <f>SUM('CP 2020'!P49:T49)</f>
        <v>0</v>
      </c>
      <c r="K49" s="394">
        <f>SUM('CP 2020'!U49:W49)</f>
        <v>0</v>
      </c>
      <c r="L49" s="394">
        <f>SUM('CP 2020'!X49:Y49)</f>
        <v>0</v>
      </c>
      <c r="M49" s="411">
        <f>SUM('CP 2020'!Z49:AH49)</f>
        <v>0</v>
      </c>
      <c r="N49" s="394">
        <f>SUM('CP 2020'!AN49:AP49)</f>
        <v>0</v>
      </c>
      <c r="O49" s="394">
        <f>SUM('CP 2020'!AQ49:AT49)</f>
        <v>0</v>
      </c>
      <c r="P49" s="394">
        <f>SUM('CP 2020'!AU49:AX49)</f>
        <v>0</v>
      </c>
      <c r="Q49" s="394">
        <f>SUM('CP 2020'!AY49:BC49)</f>
        <v>0</v>
      </c>
      <c r="R49" s="394">
        <f>SUM('CP 2020'!BD49:BH49)</f>
        <v>0</v>
      </c>
      <c r="S49" s="394">
        <f>SUM('CP 2020'!AI49:AM49)</f>
        <v>0</v>
      </c>
      <c r="T49" s="394">
        <f>SUM('CP 2020'!BI49:BL49)</f>
        <v>0</v>
      </c>
      <c r="U49" s="394">
        <f>SUM('CP 2020'!BM49)</f>
        <v>0</v>
      </c>
      <c r="V49" s="394">
        <f>SUM('CP 2020'!BN49:BQ49)</f>
        <v>0</v>
      </c>
      <c r="W49" s="394">
        <f>SUM('CP 2020'!BR49:BU49)</f>
        <v>0</v>
      </c>
      <c r="X49" s="394">
        <f>SUM('CP 2020'!BV49:BW49)</f>
        <v>0</v>
      </c>
      <c r="Y49" s="394">
        <f>SUM('CP 2020'!BX49:BZ49)</f>
        <v>0</v>
      </c>
      <c r="Z49" s="396">
        <f>'CP 2020'!CB49</f>
        <v>0</v>
      </c>
      <c r="AA49" s="421"/>
      <c r="AB49" s="431"/>
      <c r="AC49" s="1651">
        <f t="shared" si="7"/>
        <v>0</v>
      </c>
      <c r="AD49" s="1616"/>
      <c r="AE49" s="1263">
        <f>'CP 2020'!CG49</f>
        <v>47.9</v>
      </c>
      <c r="AF49" s="1263">
        <f>'CP 2020'!CH49</f>
        <v>0</v>
      </c>
      <c r="AG49" s="1264">
        <f t="shared" si="8"/>
        <v>0</v>
      </c>
      <c r="AH49" s="1262"/>
      <c r="AL49" s="697" t="s">
        <v>333</v>
      </c>
      <c r="AM49" s="1102">
        <f>AE55</f>
        <v>21</v>
      </c>
    </row>
    <row r="50" spans="1:39">
      <c r="A50" s="1388">
        <v>24</v>
      </c>
      <c r="B50" s="944"/>
      <c r="C50" s="945"/>
      <c r="D50" s="958">
        <v>30</v>
      </c>
      <c r="E50" s="959">
        <f t="shared" si="6"/>
        <v>-30</v>
      </c>
      <c r="F50" s="433" t="s">
        <v>129</v>
      </c>
      <c r="G50" s="1341">
        <f>'CP 2020'!G50</f>
        <v>0</v>
      </c>
      <c r="H50" s="1328">
        <f>'CP 2020'!H50</f>
        <v>0</v>
      </c>
      <c r="I50" s="394">
        <f>SUM('CP 2020'!I50:O50)</f>
        <v>0</v>
      </c>
      <c r="J50" s="394">
        <f>SUM('CP 2020'!P50:T50)</f>
        <v>0</v>
      </c>
      <c r="K50" s="394">
        <f>SUM('CP 2020'!U50:W50)</f>
        <v>0</v>
      </c>
      <c r="L50" s="394">
        <f>SUM('CP 2020'!X50:Y50)</f>
        <v>0</v>
      </c>
      <c r="M50" s="411">
        <f>SUM('CP 2020'!Z50:AH50)</f>
        <v>0</v>
      </c>
      <c r="N50" s="394">
        <f>SUM('CP 2020'!AN50:AP50)</f>
        <v>0</v>
      </c>
      <c r="O50" s="394">
        <f>SUM('CP 2020'!AQ50:AT50)</f>
        <v>0</v>
      </c>
      <c r="P50" s="394">
        <f>SUM('CP 2020'!AU50:AX50)</f>
        <v>0</v>
      </c>
      <c r="Q50" s="394">
        <f>SUM('CP 2020'!AY50:BC50)</f>
        <v>0</v>
      </c>
      <c r="R50" s="394">
        <f>SUM('CP 2020'!BD50:BH50)</f>
        <v>0</v>
      </c>
      <c r="S50" s="394">
        <f>SUM('CP 2020'!AI50:AM50)</f>
        <v>0</v>
      </c>
      <c r="T50" s="394">
        <f>SUM('CP 2020'!BI50:BL50)</f>
        <v>0</v>
      </c>
      <c r="U50" s="394">
        <f>SUM('CP 2020'!BM50)</f>
        <v>0</v>
      </c>
      <c r="V50" s="394">
        <f>SUM('CP 2020'!BN50:BQ50)</f>
        <v>0</v>
      </c>
      <c r="W50" s="394">
        <f>SUM('CP 2020'!BR50:BU50)</f>
        <v>0</v>
      </c>
      <c r="X50" s="394">
        <f>SUM('CP 2020'!BV50:BW50)</f>
        <v>0</v>
      </c>
      <c r="Y50" s="394">
        <f>SUM('CP 2020'!BX50:BZ50)</f>
        <v>0</v>
      </c>
      <c r="Z50" s="396">
        <f>'CP 2020'!CB50</f>
        <v>0</v>
      </c>
      <c r="AA50" s="421"/>
      <c r="AB50" s="431"/>
      <c r="AC50" s="1651">
        <f t="shared" si="7"/>
        <v>0</v>
      </c>
      <c r="AD50" s="1612"/>
      <c r="AE50" s="1263">
        <f>'CP 2020'!CG50</f>
        <v>47.9</v>
      </c>
      <c r="AF50" s="1263">
        <f>'CP 2020'!CH50</f>
        <v>0</v>
      </c>
      <c r="AG50" s="1264">
        <f t="shared" si="8"/>
        <v>0</v>
      </c>
      <c r="AH50" s="1262"/>
      <c r="AL50" s="697" t="s">
        <v>332</v>
      </c>
      <c r="AM50" s="1102">
        <f>AE56</f>
        <v>35</v>
      </c>
    </row>
    <row r="51" spans="1:39">
      <c r="A51" s="1388">
        <v>30</v>
      </c>
      <c r="B51" s="944"/>
      <c r="C51" s="945"/>
      <c r="D51" s="958">
        <v>30</v>
      </c>
      <c r="E51" s="959">
        <f t="shared" si="6"/>
        <v>-30</v>
      </c>
      <c r="F51" s="433" t="s">
        <v>14</v>
      </c>
      <c r="G51" s="1341">
        <f>'CP 2020'!G51</f>
        <v>0</v>
      </c>
      <c r="H51" s="1328">
        <f>'CP 2020'!H51</f>
        <v>0</v>
      </c>
      <c r="I51" s="394">
        <f>SUM('CP 2020'!I51:O51)</f>
        <v>0</v>
      </c>
      <c r="J51" s="394">
        <f>SUM('CP 2020'!P51:T51)</f>
        <v>0</v>
      </c>
      <c r="K51" s="394">
        <f>SUM('CP 2020'!U51:W51)</f>
        <v>0</v>
      </c>
      <c r="L51" s="394">
        <f>SUM('CP 2020'!X51:Y51)</f>
        <v>0</v>
      </c>
      <c r="M51" s="411">
        <f>SUM('CP 2020'!Z51:AH51)</f>
        <v>0</v>
      </c>
      <c r="N51" s="394">
        <f>SUM('CP 2020'!AN51:AP51)</f>
        <v>0</v>
      </c>
      <c r="O51" s="394">
        <f>SUM('CP 2020'!AQ51:AT51)</f>
        <v>0</v>
      </c>
      <c r="P51" s="394">
        <f>SUM('CP 2020'!AU51:AX51)</f>
        <v>0</v>
      </c>
      <c r="Q51" s="394">
        <f>SUM('CP 2020'!AY51:BC51)</f>
        <v>0</v>
      </c>
      <c r="R51" s="394">
        <f>SUM('CP 2020'!BD51:BH51)</f>
        <v>0</v>
      </c>
      <c r="S51" s="394">
        <f>SUM('CP 2020'!AI51:AM51)</f>
        <v>0</v>
      </c>
      <c r="T51" s="394">
        <f>SUM('CP 2020'!BI51:BL51)</f>
        <v>0</v>
      </c>
      <c r="U51" s="394">
        <f>SUM('CP 2020'!BM51)</f>
        <v>0</v>
      </c>
      <c r="V51" s="394">
        <f>SUM('CP 2020'!BN51:BQ51)</f>
        <v>0</v>
      </c>
      <c r="W51" s="394">
        <f>SUM('CP 2020'!BR51:BU51)</f>
        <v>0</v>
      </c>
      <c r="X51" s="394">
        <f>SUM('CP 2020'!BV51:BW51)</f>
        <v>0</v>
      </c>
      <c r="Y51" s="394">
        <f>SUM('CP 2020'!BX51:CA51)</f>
        <v>0</v>
      </c>
      <c r="Z51" s="396">
        <f>'CP 2020'!CB51</f>
        <v>0</v>
      </c>
      <c r="AA51" s="421"/>
      <c r="AB51" s="431"/>
      <c r="AC51" s="1651">
        <f t="shared" si="7"/>
        <v>0</v>
      </c>
      <c r="AD51" s="1614"/>
      <c r="AE51" s="1263">
        <f>'CP 2020'!CG51</f>
        <v>46.9</v>
      </c>
      <c r="AF51" s="1263">
        <f>'CP 2020'!CH51</f>
        <v>0</v>
      </c>
      <c r="AG51" s="1264">
        <f t="shared" si="8"/>
        <v>0</v>
      </c>
      <c r="AH51" s="1262"/>
      <c r="AL51" s="697" t="s">
        <v>331</v>
      </c>
      <c r="AM51" s="1102">
        <f>AE5</f>
        <v>35</v>
      </c>
    </row>
    <row r="52" spans="1:39">
      <c r="A52" s="1388">
        <v>24</v>
      </c>
      <c r="B52" s="944"/>
      <c r="C52" s="945"/>
      <c r="D52" s="958">
        <v>24</v>
      </c>
      <c r="E52" s="959">
        <f t="shared" si="6"/>
        <v>-24</v>
      </c>
      <c r="F52" s="433" t="s">
        <v>49</v>
      </c>
      <c r="G52" s="1341">
        <f>'CP 2020'!G52</f>
        <v>0</v>
      </c>
      <c r="H52" s="1328">
        <f>'CP 2020'!H52</f>
        <v>0</v>
      </c>
      <c r="I52" s="394">
        <f>SUM('CP 2020'!I52:O52)</f>
        <v>0</v>
      </c>
      <c r="J52" s="394">
        <f>SUM('CP 2020'!P52:T52)</f>
        <v>0</v>
      </c>
      <c r="K52" s="394">
        <f>SUM('CP 2020'!U52:W52)</f>
        <v>0</v>
      </c>
      <c r="L52" s="394">
        <f>SUM('CP 2020'!X52:Y52)</f>
        <v>0</v>
      </c>
      <c r="M52" s="411">
        <f>SUM('CP 2020'!Z52:AH52)</f>
        <v>0</v>
      </c>
      <c r="N52" s="394">
        <f>SUM('CP 2020'!AN52:AP52)</f>
        <v>0</v>
      </c>
      <c r="O52" s="394">
        <f>SUM('CP 2020'!AQ52:AT52)</f>
        <v>0</v>
      </c>
      <c r="P52" s="394">
        <f>SUM('CP 2020'!AU52:AX52)</f>
        <v>0</v>
      </c>
      <c r="Q52" s="394">
        <f>SUM('CP 2020'!AY52:BC52)</f>
        <v>0</v>
      </c>
      <c r="R52" s="394">
        <f>SUM('CP 2020'!BD52:BH52)</f>
        <v>0</v>
      </c>
      <c r="S52" s="394">
        <f>SUM('CP 2020'!AI52:AM52)</f>
        <v>0</v>
      </c>
      <c r="T52" s="394">
        <f>SUM('CP 2020'!BI52:BL52)</f>
        <v>0</v>
      </c>
      <c r="U52" s="394">
        <f>SUM('CP 2020'!BM52)</f>
        <v>0</v>
      </c>
      <c r="V52" s="394">
        <f>SUM('CP 2020'!BN52:BQ52)</f>
        <v>0</v>
      </c>
      <c r="W52" s="394">
        <f>SUM('CP 2020'!BR52:BU52)</f>
        <v>0</v>
      </c>
      <c r="X52" s="394">
        <f>SUM('CP 2020'!BV52:BW52)</f>
        <v>0</v>
      </c>
      <c r="Y52" s="394">
        <f>SUM('CP 2020'!BX52:BZ52)</f>
        <v>0</v>
      </c>
      <c r="Z52" s="396">
        <f>'CP 2020'!CB52</f>
        <v>0</v>
      </c>
      <c r="AA52" s="421"/>
      <c r="AB52" s="431"/>
      <c r="AC52" s="1651">
        <f t="shared" si="7"/>
        <v>0</v>
      </c>
      <c r="AD52" s="1611"/>
      <c r="AE52" s="1263">
        <f>'CP 2020'!CG52</f>
        <v>48.3</v>
      </c>
      <c r="AF52" s="1263">
        <f>'CP 2020'!CH52</f>
        <v>0</v>
      </c>
      <c r="AG52" s="1264">
        <f t="shared" si="8"/>
        <v>0</v>
      </c>
      <c r="AH52" s="1262"/>
      <c r="AL52" s="697" t="s">
        <v>330</v>
      </c>
      <c r="AM52" s="1102">
        <f>SUM(AE7:AE15,15)</f>
        <v>294.5</v>
      </c>
    </row>
    <row r="53" spans="1:39">
      <c r="A53" s="1388">
        <v>24</v>
      </c>
      <c r="B53" s="944"/>
      <c r="C53" s="945">
        <v>1</v>
      </c>
      <c r="D53" s="958">
        <v>24</v>
      </c>
      <c r="E53" s="959">
        <f t="shared" si="6"/>
        <v>-24</v>
      </c>
      <c r="F53" s="433" t="s">
        <v>90</v>
      </c>
      <c r="G53" s="1341">
        <f>'CP 2020'!G53</f>
        <v>0</v>
      </c>
      <c r="H53" s="1328">
        <f>'CP 2020'!H53</f>
        <v>0</v>
      </c>
      <c r="I53" s="394">
        <f>SUM('CP 2020'!I53:O53)</f>
        <v>0</v>
      </c>
      <c r="J53" s="394">
        <f>SUM('CP 2020'!P53:T53)</f>
        <v>0</v>
      </c>
      <c r="K53" s="394">
        <f>SUM('CP 2020'!U53:W53)</f>
        <v>0</v>
      </c>
      <c r="L53" s="394">
        <f>SUM('CP 2020'!X53:Y53)</f>
        <v>0</v>
      </c>
      <c r="M53" s="411">
        <f>SUM('CP 2020'!Z53:AH53)</f>
        <v>0</v>
      </c>
      <c r="N53" s="394">
        <f>SUM('CP 2020'!AN53:AP53)</f>
        <v>0</v>
      </c>
      <c r="O53" s="394">
        <f>SUM('CP 2020'!AQ53:AT53)</f>
        <v>0</v>
      </c>
      <c r="P53" s="394">
        <f>SUM('CP 2020'!AU53:AX53)</f>
        <v>0</v>
      </c>
      <c r="Q53" s="394">
        <f>SUM('CP 2020'!AY53:BC53)</f>
        <v>0</v>
      </c>
      <c r="R53" s="394">
        <f>SUM('CP 2020'!BD53:BH53)</f>
        <v>0</v>
      </c>
      <c r="S53" s="394">
        <f>SUM('CP 2020'!AI53:AM53)</f>
        <v>0</v>
      </c>
      <c r="T53" s="394">
        <f>SUM('CP 2020'!BI53:BL53)</f>
        <v>0</v>
      </c>
      <c r="U53" s="394">
        <f>SUM('CP 2020'!BM53)</f>
        <v>0</v>
      </c>
      <c r="V53" s="394">
        <f>SUM('CP 2020'!BN53:BQ53)</f>
        <v>0</v>
      </c>
      <c r="W53" s="394">
        <f>SUM('CP 2020'!BR53:BU53)</f>
        <v>0</v>
      </c>
      <c r="X53" s="394">
        <f>SUM('CP 2020'!BV53:BW53)</f>
        <v>0</v>
      </c>
      <c r="Y53" s="394">
        <f>SUM('CP 2020'!BX53:BZ53)</f>
        <v>0</v>
      </c>
      <c r="Z53" s="396">
        <f>'CP 2020'!CB53</f>
        <v>0</v>
      </c>
      <c r="AA53" s="421"/>
      <c r="AB53" s="431"/>
      <c r="AC53" s="1651">
        <f t="shared" si="7"/>
        <v>0</v>
      </c>
      <c r="AD53" s="1614"/>
      <c r="AE53" s="1263">
        <f>'CP 2020'!CG53</f>
        <v>46</v>
      </c>
      <c r="AF53" s="1263">
        <f>'CP 2020'!CH53</f>
        <v>0</v>
      </c>
      <c r="AG53" s="1264">
        <f t="shared" si="8"/>
        <v>0</v>
      </c>
      <c r="AH53" s="1265">
        <f>SUM(AG42:AG53)</f>
        <v>0</v>
      </c>
      <c r="AJ53" s="304"/>
      <c r="AL53" s="697" t="s">
        <v>329</v>
      </c>
      <c r="AM53" s="1102">
        <f>SUM(AE17:AE53)</f>
        <v>1592.5000000000002</v>
      </c>
    </row>
    <row r="54" spans="1:39">
      <c r="A54" s="1394"/>
      <c r="B54" s="976"/>
      <c r="C54" s="977"/>
      <c r="D54" s="428"/>
      <c r="E54" s="975"/>
      <c r="F54" s="435" t="s">
        <v>176</v>
      </c>
      <c r="G54" s="1338"/>
      <c r="H54" s="428"/>
      <c r="I54" s="426"/>
      <c r="J54" s="426"/>
      <c r="K54" s="426"/>
      <c r="L54" s="426"/>
      <c r="M54" s="426"/>
      <c r="N54" s="426"/>
      <c r="O54" s="426"/>
      <c r="P54" s="426"/>
      <c r="Q54" s="426"/>
      <c r="R54" s="426"/>
      <c r="S54" s="426"/>
      <c r="T54" s="426"/>
      <c r="U54" s="426"/>
      <c r="V54" s="426"/>
      <c r="W54" s="426"/>
      <c r="X54" s="426"/>
      <c r="Y54" s="426"/>
      <c r="Z54" s="427"/>
      <c r="AA54" s="428"/>
      <c r="AB54" s="429"/>
      <c r="AC54" s="1644"/>
      <c r="AD54" s="1610"/>
      <c r="AE54" s="1266"/>
      <c r="AF54" s="1266"/>
      <c r="AG54" s="1270"/>
      <c r="AH54" s="1267"/>
      <c r="AL54" s="1102"/>
      <c r="AM54" s="1101">
        <f>SUM(AM47:AM53)</f>
        <v>2011.0000000000002</v>
      </c>
    </row>
    <row r="55" spans="1:39" ht="12" customHeight="1">
      <c r="A55" s="1388">
        <v>15</v>
      </c>
      <c r="B55" s="944"/>
      <c r="C55" s="945"/>
      <c r="D55" s="958">
        <v>15</v>
      </c>
      <c r="E55" s="959">
        <f>SUM(G55-(B55+D55))</f>
        <v>-15</v>
      </c>
      <c r="F55" s="861" t="s">
        <v>308</v>
      </c>
      <c r="G55" s="1341">
        <f>'CP 2020'!G55</f>
        <v>0</v>
      </c>
      <c r="H55" s="1328">
        <f>'CP 2020'!H56</f>
        <v>0</v>
      </c>
      <c r="I55" s="394">
        <f>SUM('CP 2020'!I56:O56)</f>
        <v>0</v>
      </c>
      <c r="J55" s="394">
        <f>SUM('CP 2020'!P55:S55)</f>
        <v>0</v>
      </c>
      <c r="K55" s="394">
        <f>SUM('CP 2020'!U56:W56)</f>
        <v>0</v>
      </c>
      <c r="L55" s="394">
        <f>SUM('CP 2020'!X56:Y56)</f>
        <v>0</v>
      </c>
      <c r="M55" s="411">
        <f>SUM('CP 2020'!Z55:AH55)</f>
        <v>0</v>
      </c>
      <c r="N55" s="394">
        <f>SUM('CP 2020'!AN56:AP56)</f>
        <v>0</v>
      </c>
      <c r="O55" s="394">
        <f>SUM('CP 2020'!AQ56:AT56)</f>
        <v>0</v>
      </c>
      <c r="P55" s="394">
        <f>SUM('CP 2020'!AU56:AX56)</f>
        <v>0</v>
      </c>
      <c r="Q55" s="394">
        <f>SUM('CP 2020'!AY56:BC56)</f>
        <v>0</v>
      </c>
      <c r="R55" s="394">
        <f>SUM('CP 2020'!BD56:BH56)</f>
        <v>0</v>
      </c>
      <c r="S55" s="394">
        <f>SUM('CP 2020'!AI56:AM56)</f>
        <v>0</v>
      </c>
      <c r="T55" s="394">
        <f>SUM('CP 2020'!BI55:BL55)</f>
        <v>0</v>
      </c>
      <c r="U55" s="394"/>
      <c r="V55" s="394"/>
      <c r="W55" s="394">
        <f>SUM('CP 2020'!BR55:BW56)</f>
        <v>0</v>
      </c>
      <c r="X55" s="394">
        <f>SUM('CP 2020'!BV56:BW56)</f>
        <v>0</v>
      </c>
      <c r="Y55" s="394">
        <f>SUM('CP 2020'!BX55:CB55)</f>
        <v>0</v>
      </c>
      <c r="Z55" s="396">
        <f>'CP 2020'!CB56</f>
        <v>0</v>
      </c>
      <c r="AA55" s="421"/>
      <c r="AB55" s="431"/>
      <c r="AC55" s="1651">
        <f>SUM(H55:AB55)</f>
        <v>0</v>
      </c>
      <c r="AD55" s="1617"/>
      <c r="AE55" s="1263">
        <f>'CP 2020'!CG55</f>
        <v>21</v>
      </c>
      <c r="AF55" s="1263">
        <f>'CP 2020'!CH55</f>
        <v>0</v>
      </c>
      <c r="AG55" s="1264">
        <f>AF55-AC55</f>
        <v>0</v>
      </c>
      <c r="AH55" s="1262"/>
      <c r="AJ55" s="304"/>
    </row>
    <row r="56" spans="1:39" ht="12" customHeight="1" thickBot="1">
      <c r="A56" s="1388"/>
      <c r="B56" s="944"/>
      <c r="C56" s="945"/>
      <c r="D56" s="958"/>
      <c r="E56" s="959"/>
      <c r="F56" s="861" t="s">
        <v>140</v>
      </c>
      <c r="G56" s="1341">
        <f>'CP 2020'!G56</f>
        <v>0</v>
      </c>
      <c r="H56" s="1328">
        <f>'CP 2020'!H57</f>
        <v>0</v>
      </c>
      <c r="I56" s="394">
        <f>SUM('CP 2020'!I57:O57)</f>
        <v>0</v>
      </c>
      <c r="J56" s="394">
        <f>SUM('CP 2020'!P57:T57)</f>
        <v>0</v>
      </c>
      <c r="K56" s="394">
        <f>SUM('CP 2020'!U57:W57)</f>
        <v>0</v>
      </c>
      <c r="L56" s="394">
        <f>SUM('CP 2020'!X57:Y57)</f>
        <v>0</v>
      </c>
      <c r="M56" s="411">
        <f>SUM('CP 2020'!Z56:AH56)</f>
        <v>0</v>
      </c>
      <c r="N56" s="394">
        <f>SUM('CP 2020'!AN57:AP57)</f>
        <v>0</v>
      </c>
      <c r="O56" s="394">
        <f>SUM('CP 2020'!AQ57:AT57)</f>
        <v>0</v>
      </c>
      <c r="P56" s="394">
        <f>SUM('CP 2020'!AU57:AX57)</f>
        <v>0</v>
      </c>
      <c r="Q56" s="394">
        <f>SUM('CP 2020'!AY57:BC57)</f>
        <v>0</v>
      </c>
      <c r="R56" s="394">
        <f>SUM('CP 2020'!BD57:BH57)</f>
        <v>0</v>
      </c>
      <c r="S56" s="394">
        <f>SUM('CP 2020'!AI57:AM57)</f>
        <v>0</v>
      </c>
      <c r="T56" s="394">
        <f>SUM('CP 2020'!BI56:BM56)</f>
        <v>0</v>
      </c>
      <c r="U56" s="394">
        <f>SUM('CP 2020'!BM57)</f>
        <v>0</v>
      </c>
      <c r="V56" s="394">
        <f>SUM('CP 2020'!BN56:BQ56)</f>
        <v>0</v>
      </c>
      <c r="W56" s="394">
        <f>SUM('CP 2020'!BR57:BU57)</f>
        <v>0</v>
      </c>
      <c r="X56" s="394">
        <f>'CP 2020'!BR56</f>
        <v>0</v>
      </c>
      <c r="Y56" s="394">
        <f>SUM('CP 2020'!BX57:BZ57)</f>
        <v>0</v>
      </c>
      <c r="Z56" s="396">
        <f>'CP 2020'!CB57</f>
        <v>0</v>
      </c>
      <c r="AA56" s="421"/>
      <c r="AB56" s="431"/>
      <c r="AC56" s="1651">
        <f>SUM(H56:AB56)</f>
        <v>0</v>
      </c>
      <c r="AD56" s="1617"/>
      <c r="AE56" s="1263">
        <f>'CP 2020'!CG56</f>
        <v>35</v>
      </c>
      <c r="AF56" s="1263">
        <f>'CP 2020'!CH56</f>
        <v>0</v>
      </c>
      <c r="AG56" s="1264">
        <f>AF56-AC56</f>
        <v>0</v>
      </c>
      <c r="AH56" s="1265">
        <f>SUM(AG55:AG56)</f>
        <v>0</v>
      </c>
      <c r="AJ56" s="304"/>
      <c r="AL56" s="1103" t="s">
        <v>334</v>
      </c>
      <c r="AM56" s="1104">
        <f>AE58+AE60</f>
        <v>133</v>
      </c>
    </row>
    <row r="57" spans="1:39" ht="13.5" thickBot="1">
      <c r="A57" s="1394"/>
      <c r="B57" s="976"/>
      <c r="C57" s="977"/>
      <c r="D57" s="428"/>
      <c r="E57" s="975"/>
      <c r="F57" s="435" t="s">
        <v>179</v>
      </c>
      <c r="G57" s="1338"/>
      <c r="H57" s="428"/>
      <c r="I57" s="426"/>
      <c r="J57" s="426"/>
      <c r="K57" s="426"/>
      <c r="L57" s="426"/>
      <c r="M57" s="426"/>
      <c r="N57" s="426"/>
      <c r="O57" s="426"/>
      <c r="P57" s="426"/>
      <c r="Q57" s="426"/>
      <c r="R57" s="426"/>
      <c r="S57" s="426"/>
      <c r="T57" s="426"/>
      <c r="U57" s="436"/>
      <c r="V57" s="426"/>
      <c r="W57" s="426"/>
      <c r="X57" s="426"/>
      <c r="Y57" s="426"/>
      <c r="Z57" s="427"/>
      <c r="AA57" s="428"/>
      <c r="AB57" s="429"/>
      <c r="AC57" s="1647"/>
      <c r="AD57" s="1610"/>
      <c r="AE57" s="1266"/>
      <c r="AF57" s="1266"/>
      <c r="AG57" s="1270"/>
      <c r="AH57" s="1267"/>
      <c r="AJ57" s="304"/>
      <c r="AL57" s="1105"/>
      <c r="AM57" s="1106">
        <f>SUM(AM54:AM56)</f>
        <v>2144</v>
      </c>
    </row>
    <row r="58" spans="1:39">
      <c r="A58" s="1388">
        <v>30</v>
      </c>
      <c r="B58" s="944">
        <v>2</v>
      </c>
      <c r="C58" s="945"/>
      <c r="D58" s="958">
        <v>30</v>
      </c>
      <c r="E58" s="959">
        <f>SUM(G58-(B58+D58))</f>
        <v>-32</v>
      </c>
      <c r="F58" s="861" t="s">
        <v>18</v>
      </c>
      <c r="G58" s="1341">
        <f>'CP 2020'!G58</f>
        <v>0</v>
      </c>
      <c r="H58" s="1328">
        <f>'CP 2020'!H58</f>
        <v>0</v>
      </c>
      <c r="I58" s="394">
        <f>SUM('CP 2020'!I58:O58)</f>
        <v>0</v>
      </c>
      <c r="J58" s="394">
        <f>SUM('CP 2020'!P58:T58)</f>
        <v>0</v>
      </c>
      <c r="K58" s="394">
        <f>SUM('CP 2020'!U58:W58)</f>
        <v>0</v>
      </c>
      <c r="L58" s="394">
        <f>SUM('CP 2020'!X58:Y58)</f>
        <v>0</v>
      </c>
      <c r="M58" s="411">
        <f>SUM('CP 2020'!Z58:AH58)</f>
        <v>0</v>
      </c>
      <c r="N58" s="394">
        <f>SUM('CP 2020'!AN58:AP58)</f>
        <v>0</v>
      </c>
      <c r="O58" s="394">
        <f>SUM('CP 2020'!AQ58:AT58)</f>
        <v>0</v>
      </c>
      <c r="P58" s="394">
        <f>SUM('CP 2020'!AU58:AX58)</f>
        <v>0</v>
      </c>
      <c r="Q58" s="394">
        <f>SUM('CP 2020'!AY58:BC58)</f>
        <v>0</v>
      </c>
      <c r="R58" s="394">
        <f>SUM('CP 2020'!BD58:BH58)</f>
        <v>0</v>
      </c>
      <c r="S58" s="394">
        <f>SUM('CP 2020'!AI58:AM58)</f>
        <v>0</v>
      </c>
      <c r="T58" s="394">
        <f>SUM('CP 2020'!BI58:BL58)</f>
        <v>0</v>
      </c>
      <c r="U58" s="394">
        <f>SUM('CP 2020'!BM58)</f>
        <v>0</v>
      </c>
      <c r="V58" s="394">
        <f>SUM('CP 2020'!BN58:BQ58)</f>
        <v>0</v>
      </c>
      <c r="W58" s="394">
        <f>SUM('CP 2020'!BR58:BU58)</f>
        <v>0</v>
      </c>
      <c r="X58" s="394">
        <f>SUM('CP 2020'!BV58:BW58)</f>
        <v>0</v>
      </c>
      <c r="Y58" s="394">
        <f>SUM('CP 2020'!BX58:BZ58)</f>
        <v>0</v>
      </c>
      <c r="Z58" s="396">
        <f>'CP 2020'!CB58</f>
        <v>0</v>
      </c>
      <c r="AA58" s="437"/>
      <c r="AB58" s="927">
        <f>120/30</f>
        <v>4</v>
      </c>
      <c r="AC58" s="1651">
        <f>SUM(H58:AB58)</f>
        <v>4</v>
      </c>
      <c r="AD58" s="1618"/>
      <c r="AE58" s="1263">
        <f>'CP 2020'!CG58</f>
        <v>66.5</v>
      </c>
      <c r="AF58" s="1263">
        <f>'CP 2020'!CH58</f>
        <v>0</v>
      </c>
      <c r="AG58" s="1264">
        <f>AF58-AC58-AC59-AB58</f>
        <v>-8</v>
      </c>
      <c r="AH58" s="1262"/>
      <c r="AI58" s="304"/>
    </row>
    <row r="59" spans="1:39" s="331" customFormat="1">
      <c r="A59" s="1395"/>
      <c r="B59" s="978"/>
      <c r="C59" s="979"/>
      <c r="D59" s="980"/>
      <c r="E59" s="981"/>
      <c r="F59" s="862" t="s">
        <v>132</v>
      </c>
      <c r="G59" s="1341">
        <f>'CP 2020'!G59</f>
        <v>0</v>
      </c>
      <c r="H59" s="1333">
        <f>'CP 2020'!H59</f>
        <v>0</v>
      </c>
      <c r="I59" s="438">
        <f>SUM('CP 2020'!I59:O59)</f>
        <v>0</v>
      </c>
      <c r="J59" s="438">
        <f>SUM('CP 2020'!P59:T59)</f>
        <v>0</v>
      </c>
      <c r="K59" s="438">
        <f>SUM('CP 2020'!U59:W59)</f>
        <v>0</v>
      </c>
      <c r="L59" s="438">
        <f>SUM('CP 2020'!X59:Y59)</f>
        <v>0</v>
      </c>
      <c r="M59" s="438">
        <f>SUM('CP 2020'!Z59:AH59)</f>
        <v>0</v>
      </c>
      <c r="N59" s="438">
        <f>SUM('CP 2020'!AN59:AP59)</f>
        <v>0</v>
      </c>
      <c r="O59" s="438">
        <f>SUM('CP 2020'!AQ59:AT59)</f>
        <v>0</v>
      </c>
      <c r="P59" s="438">
        <f>SUM('CP 2020'!AU59:AX59)</f>
        <v>0</v>
      </c>
      <c r="Q59" s="438">
        <f>SUM('CP 2020'!AY59:BC59)</f>
        <v>0</v>
      </c>
      <c r="R59" s="438">
        <f>SUM('CP 2020'!BD59:BH59)</f>
        <v>0</v>
      </c>
      <c r="S59" s="438">
        <f>SUM('CP 2020'!AI59:AM59)</f>
        <v>0</v>
      </c>
      <c r="T59" s="438">
        <f>SUM('CP 2020'!BI59:BL59)</f>
        <v>0</v>
      </c>
      <c r="U59" s="438">
        <f>SUM('CP 2020'!BM59)</f>
        <v>0</v>
      </c>
      <c r="V59" s="438">
        <f>SUM('CP 2020'!BN59:BQ59)</f>
        <v>0</v>
      </c>
      <c r="W59" s="438">
        <f>SUM('CP 2020'!BR59:BU59)</f>
        <v>0</v>
      </c>
      <c r="X59" s="438">
        <f>SUM('CP 2020'!BV59:BW59)</f>
        <v>0</v>
      </c>
      <c r="Y59" s="438">
        <f>SUM('CP 2020'!BX59:BZ59)</f>
        <v>0</v>
      </c>
      <c r="Z59" s="439">
        <f>'CP 2020'!CB59</f>
        <v>0</v>
      </c>
      <c r="AA59" s="421"/>
      <c r="AB59" s="422"/>
      <c r="AC59" s="1651">
        <f>SUM(H59:AB59)</f>
        <v>0</v>
      </c>
      <c r="AD59" s="1619"/>
      <c r="AE59" s="1263">
        <f>'CP 2020'!CG59</f>
        <v>0</v>
      </c>
      <c r="AF59" s="1263">
        <f>'CP 2020'!CH59</f>
        <v>0</v>
      </c>
      <c r="AG59" s="1264"/>
      <c r="AH59" s="1271"/>
    </row>
    <row r="60" spans="1:39">
      <c r="A60" s="1388">
        <v>30</v>
      </c>
      <c r="B60" s="944">
        <v>3</v>
      </c>
      <c r="C60" s="944"/>
      <c r="D60" s="982">
        <v>30</v>
      </c>
      <c r="E60" s="983">
        <f>SUM(G60-(B60+D60))</f>
        <v>-33</v>
      </c>
      <c r="F60" s="861" t="s">
        <v>19</v>
      </c>
      <c r="G60" s="1341">
        <f>'CP 2020'!G60</f>
        <v>0</v>
      </c>
      <c r="H60" s="1328">
        <f>'CP 2020'!H60</f>
        <v>0</v>
      </c>
      <c r="I60" s="394">
        <f>SUM('CP 2020'!I60:O60)</f>
        <v>0</v>
      </c>
      <c r="J60" s="394">
        <f>SUM('CP 2020'!P60:T60)</f>
        <v>0</v>
      </c>
      <c r="K60" s="394">
        <f>SUM('CP 2020'!U60:W60)</f>
        <v>0</v>
      </c>
      <c r="L60" s="394">
        <f>SUM('CP 2020'!X60:Y60)</f>
        <v>0</v>
      </c>
      <c r="M60" s="411">
        <f>SUM('CP 2020'!Z60:AH60)</f>
        <v>0</v>
      </c>
      <c r="N60" s="394">
        <f>SUM('CP 2020'!AN60:AP60)</f>
        <v>0</v>
      </c>
      <c r="O60" s="394">
        <f>SUM('CP 2020'!AQ60:AT60)</f>
        <v>0</v>
      </c>
      <c r="P60" s="394">
        <f>SUM('CP 2020'!AU60:AX60)</f>
        <v>0</v>
      </c>
      <c r="Q60" s="394">
        <f>SUM('CP 2020'!AY60:BC60)</f>
        <v>0</v>
      </c>
      <c r="R60" s="394">
        <f>SUM('CP 2020'!BD60:BH60)</f>
        <v>0</v>
      </c>
      <c r="S60" s="394">
        <f>SUM('CP 2020'!AI60:AM60)</f>
        <v>0</v>
      </c>
      <c r="T60" s="394">
        <f>SUM('CP 2020'!BI60:BL60)</f>
        <v>0</v>
      </c>
      <c r="U60" s="394">
        <f>SUM('CP 2020'!BM60)</f>
        <v>0</v>
      </c>
      <c r="V60" s="394">
        <f>SUM('CP 2020'!BN60:BQ60)</f>
        <v>0</v>
      </c>
      <c r="W60" s="394">
        <f>SUM('CP 2020'!BR60:BU60)</f>
        <v>0</v>
      </c>
      <c r="X60" s="394">
        <f>SUM('CP 2020'!BV60:BW60)</f>
        <v>0</v>
      </c>
      <c r="Y60" s="394">
        <f>SUM('CP 2020'!BX60:BZ60)</f>
        <v>0</v>
      </c>
      <c r="Z60" s="396">
        <f>'CP 2020'!CB60</f>
        <v>0</v>
      </c>
      <c r="AA60" s="437"/>
      <c r="AB60" s="927">
        <f>108/36</f>
        <v>3</v>
      </c>
      <c r="AC60" s="1651">
        <f>SUM(H60:AB60)</f>
        <v>3</v>
      </c>
      <c r="AD60" s="1620"/>
      <c r="AE60" s="1263">
        <f>'CP 2020'!CG60</f>
        <v>66.5</v>
      </c>
      <c r="AF60" s="1263">
        <f>'CP 2020'!CH60</f>
        <v>0</v>
      </c>
      <c r="AG60" s="1264">
        <f>AF60-AC60-AC61-AB60</f>
        <v>-6</v>
      </c>
      <c r="AH60" s="1262"/>
    </row>
    <row r="61" spans="1:39" s="331" customFormat="1" ht="13.5" thickBot="1">
      <c r="A61" s="1396"/>
      <c r="B61" s="984"/>
      <c r="C61" s="985"/>
      <c r="D61" s="986"/>
      <c r="E61" s="987"/>
      <c r="F61" s="863" t="s">
        <v>132</v>
      </c>
      <c r="G61" s="1341">
        <f>'CP 2020'!G61</f>
        <v>0</v>
      </c>
      <c r="H61" s="1333">
        <f>'CP 2020'!H61</f>
        <v>0</v>
      </c>
      <c r="I61" s="438">
        <f>SUM('CP 2020'!I61:O61)</f>
        <v>0</v>
      </c>
      <c r="J61" s="438">
        <f>SUM('CP 2020'!P61:T61)</f>
        <v>0</v>
      </c>
      <c r="K61" s="438">
        <f>SUM('CP 2020'!U61:W61)</f>
        <v>0</v>
      </c>
      <c r="L61" s="438">
        <f>SUM('CP 2020'!X61:Y61)</f>
        <v>0</v>
      </c>
      <c r="M61" s="438">
        <f>SUM('CP 2020'!Z61:AH61)</f>
        <v>0</v>
      </c>
      <c r="N61" s="438">
        <f>SUM('CP 2020'!AN61:AP61)</f>
        <v>0</v>
      </c>
      <c r="O61" s="438">
        <f>SUM('CP 2020'!AQ61:AT61)</f>
        <v>0</v>
      </c>
      <c r="P61" s="438">
        <f>SUM('CP 2020'!AU61:AX61)</f>
        <v>0</v>
      </c>
      <c r="Q61" s="438">
        <f>SUM('CP 2020'!AY61:BC61)</f>
        <v>0</v>
      </c>
      <c r="R61" s="438">
        <f>SUM('CP 2020'!BD61:BH61)</f>
        <v>0</v>
      </c>
      <c r="S61" s="438">
        <f>SUM('CP 2020'!AI61:AM61)</f>
        <v>0</v>
      </c>
      <c r="T61" s="438">
        <f>SUM('CP 2020'!BI61:BL61)</f>
        <v>0</v>
      </c>
      <c r="U61" s="438">
        <f>SUM('CP 2020'!BM61)</f>
        <v>0</v>
      </c>
      <c r="V61" s="438">
        <f>SUM('CP 2020'!BN61:BQ61)</f>
        <v>0</v>
      </c>
      <c r="W61" s="438">
        <f>SUM('CP 2020'!BR61:BU61)</f>
        <v>0</v>
      </c>
      <c r="X61" s="438">
        <f>SUM('CP 2020'!BV61:BW61)</f>
        <v>0</v>
      </c>
      <c r="Y61" s="438">
        <f>SUM('CP 2020'!BX61:BZ61)</f>
        <v>0</v>
      </c>
      <c r="Z61" s="439">
        <f>'CP 2020'!CB61</f>
        <v>0</v>
      </c>
      <c r="AA61" s="421"/>
      <c r="AB61" s="431"/>
      <c r="AC61" s="1651">
        <f>SUM(H61:AB61)</f>
        <v>0</v>
      </c>
      <c r="AD61" s="1621">
        <v>0</v>
      </c>
      <c r="AE61" s="1263">
        <f>'CP 2020'!CG61</f>
        <v>0</v>
      </c>
      <c r="AF61" s="1263">
        <f>'CP 2020'!CH61</f>
        <v>0</v>
      </c>
      <c r="AG61" s="1264"/>
      <c r="AH61" s="1265">
        <f>SUM(AG58:AG61)</f>
        <v>-14</v>
      </c>
    </row>
    <row r="62" spans="1:39" s="338" customFormat="1" ht="16.5" customHeight="1" thickBot="1">
      <c r="A62" s="1397"/>
      <c r="B62" s="989"/>
      <c r="C62" s="990"/>
      <c r="D62" s="443"/>
      <c r="E62" s="988"/>
      <c r="F62" s="440"/>
      <c r="G62" s="1345"/>
      <c r="H62" s="443"/>
      <c r="I62" s="441"/>
      <c r="J62" s="441"/>
      <c r="K62" s="441"/>
      <c r="L62" s="441"/>
      <c r="M62" s="441"/>
      <c r="N62" s="441"/>
      <c r="O62" s="441"/>
      <c r="P62" s="441"/>
      <c r="Q62" s="441"/>
      <c r="R62" s="441"/>
      <c r="S62" s="441"/>
      <c r="T62" s="441"/>
      <c r="U62" s="441"/>
      <c r="V62" s="441"/>
      <c r="W62" s="441"/>
      <c r="X62" s="441"/>
      <c r="Y62" s="441"/>
      <c r="Z62" s="442"/>
      <c r="AA62" s="443"/>
      <c r="AB62" s="444"/>
      <c r="AC62" s="443"/>
      <c r="AD62" s="1622"/>
      <c r="AE62" s="1272">
        <f>SUM(AE5:AE61)</f>
        <v>2096.0000000000009</v>
      </c>
      <c r="AF62" s="1272">
        <f>SUM(AF5:AF61)</f>
        <v>0</v>
      </c>
      <c r="AG62" s="1272">
        <f>SUM(AG5:AG61)</f>
        <v>-14</v>
      </c>
      <c r="AH62" s="1272">
        <f>SUM(AH5:AH61)</f>
        <v>-14</v>
      </c>
    </row>
    <row r="63" spans="1:39" s="340" customFormat="1" ht="17.25" customHeight="1" thickTop="1" thickBot="1">
      <c r="A63" s="1398">
        <f>SUM(A5:A62)</f>
        <v>1053</v>
      </c>
      <c r="B63" s="991">
        <f>SUM(B5:B62)</f>
        <v>10</v>
      </c>
      <c r="C63" s="991">
        <f>SUM(C5:C62)</f>
        <v>11</v>
      </c>
      <c r="D63" s="992">
        <f>SUM(D5:D62)</f>
        <v>1082</v>
      </c>
      <c r="E63" s="993">
        <f>SUM(D63-G63)</f>
        <v>1082</v>
      </c>
      <c r="F63" s="1460" t="s">
        <v>309</v>
      </c>
      <c r="G63" s="1346">
        <f t="shared" ref="G63:Z63" si="9">SUM(G5:G61)</f>
        <v>0</v>
      </c>
      <c r="H63" s="1334">
        <f t="shared" si="9"/>
        <v>0</v>
      </c>
      <c r="I63" s="445">
        <f t="shared" si="9"/>
        <v>0</v>
      </c>
      <c r="J63" s="445">
        <f t="shared" si="9"/>
        <v>0</v>
      </c>
      <c r="K63" s="445">
        <f t="shared" si="9"/>
        <v>0</v>
      </c>
      <c r="L63" s="445">
        <f t="shared" si="9"/>
        <v>0</v>
      </c>
      <c r="M63" s="445">
        <f t="shared" si="9"/>
        <v>0</v>
      </c>
      <c r="N63" s="445">
        <f t="shared" si="9"/>
        <v>0</v>
      </c>
      <c r="O63" s="445">
        <f t="shared" si="9"/>
        <v>0</v>
      </c>
      <c r="P63" s="445">
        <f t="shared" si="9"/>
        <v>0</v>
      </c>
      <c r="Q63" s="445">
        <f t="shared" si="9"/>
        <v>0</v>
      </c>
      <c r="R63" s="445">
        <f t="shared" si="9"/>
        <v>0</v>
      </c>
      <c r="S63" s="445">
        <f t="shared" si="9"/>
        <v>0</v>
      </c>
      <c r="T63" s="445">
        <f t="shared" si="9"/>
        <v>0</v>
      </c>
      <c r="U63" s="445">
        <f t="shared" si="9"/>
        <v>0</v>
      </c>
      <c r="V63" s="445">
        <f t="shared" si="9"/>
        <v>0</v>
      </c>
      <c r="W63" s="445">
        <f t="shared" si="9"/>
        <v>0</v>
      </c>
      <c r="X63" s="445">
        <f t="shared" si="9"/>
        <v>0</v>
      </c>
      <c r="Y63" s="445">
        <f t="shared" si="9"/>
        <v>0</v>
      </c>
      <c r="Z63" s="446">
        <f t="shared" si="9"/>
        <v>0</v>
      </c>
      <c r="AA63" s="447">
        <f>SUM(AA5:AA61)</f>
        <v>0</v>
      </c>
      <c r="AB63" s="1675">
        <f>SUM(AB5:AB61)</f>
        <v>7</v>
      </c>
      <c r="AC63" s="1648">
        <f>SUM(AC5:AC61)</f>
        <v>7</v>
      </c>
      <c r="AD63" s="1623">
        <f>SUM(AC5:AC61)</f>
        <v>7</v>
      </c>
      <c r="AE63" s="1265"/>
      <c r="AF63" s="1273"/>
      <c r="AG63" s="1274"/>
      <c r="AH63" s="1274"/>
      <c r="AI63" s="342"/>
    </row>
    <row r="64" spans="1:39" s="340" customFormat="1" ht="9.75" customHeight="1" thickTop="1" thickBot="1">
      <c r="A64" s="1399"/>
      <c r="B64" s="994"/>
      <c r="C64" s="995"/>
      <c r="D64" s="996"/>
      <c r="E64" s="997"/>
      <c r="F64" s="998"/>
      <c r="G64" s="999"/>
      <c r="H64" s="1000"/>
      <c r="I64" s="1001"/>
      <c r="J64" s="1001"/>
      <c r="K64" s="1001"/>
      <c r="L64" s="1001"/>
      <c r="M64" s="1001"/>
      <c r="N64" s="1001"/>
      <c r="O64" s="1001"/>
      <c r="P64" s="1001"/>
      <c r="Q64" s="1001"/>
      <c r="R64" s="1001"/>
      <c r="S64" s="1001"/>
      <c r="T64" s="1001"/>
      <c r="U64" s="1001"/>
      <c r="V64" s="1001"/>
      <c r="W64" s="1001"/>
      <c r="X64" s="1001"/>
      <c r="Y64" s="1001"/>
      <c r="Z64" s="1001"/>
      <c r="AA64" s="1001"/>
      <c r="AB64" s="1588"/>
      <c r="AC64" s="1649"/>
      <c r="AD64" s="1002"/>
      <c r="AE64" s="1246"/>
      <c r="AF64" s="1245"/>
      <c r="AG64" s="1247"/>
      <c r="AH64" s="1247"/>
      <c r="AI64" s="342"/>
    </row>
    <row r="65" spans="1:42" s="345" customFormat="1" ht="13.5" thickTop="1">
      <c r="A65" s="1400"/>
      <c r="B65" s="1003"/>
      <c r="C65" s="1004"/>
      <c r="D65" s="1004"/>
      <c r="E65" s="1005"/>
      <c r="F65" s="1347" t="s">
        <v>108</v>
      </c>
      <c r="G65" s="1356"/>
      <c r="H65" s="1275">
        <f>'CP 2020'!H65</f>
        <v>0</v>
      </c>
      <c r="I65" s="1006">
        <f>'CP 2020'!I65</f>
        <v>0</v>
      </c>
      <c r="J65" s="1006">
        <f>'CP 2020'!P65</f>
        <v>0</v>
      </c>
      <c r="K65" s="1007">
        <f>'CP 2020'!U65</f>
        <v>0</v>
      </c>
      <c r="L65" s="1007">
        <f>'CP 2020'!X65</f>
        <v>0</v>
      </c>
      <c r="M65" s="1007">
        <f>'CP 2020'!Z65</f>
        <v>0</v>
      </c>
      <c r="N65" s="1007">
        <f>'CP 2020'!AN65</f>
        <v>0</v>
      </c>
      <c r="O65" s="1007">
        <f>'CP 2020'!AQ65</f>
        <v>0</v>
      </c>
      <c r="P65" s="1007">
        <f>'CP 2020'!AU65</f>
        <v>0</v>
      </c>
      <c r="Q65" s="1007">
        <f>'CP 2020'!AY65</f>
        <v>0</v>
      </c>
      <c r="R65" s="1007">
        <f>'CP 2020'!BD65</f>
        <v>0</v>
      </c>
      <c r="S65" s="1007">
        <f>'CP 2020'!AI65</f>
        <v>0</v>
      </c>
      <c r="T65" s="1006">
        <f>'CP 2020'!BI65</f>
        <v>21</v>
      </c>
      <c r="U65" s="1007">
        <f>'CP 2020'!BN65</f>
        <v>0</v>
      </c>
      <c r="V65" s="1007">
        <f>'CP 2020'!BN65</f>
        <v>0</v>
      </c>
      <c r="W65" s="1007">
        <f>'CP 2020'!BR65</f>
        <v>0</v>
      </c>
      <c r="X65" s="1007"/>
      <c r="Y65" s="1007">
        <f>'CP 2020'!BX65</f>
        <v>0</v>
      </c>
      <c r="Z65" s="1008"/>
      <c r="AA65" s="1009"/>
      <c r="AB65" s="1010">
        <f>'CP 2020'!CD65</f>
        <v>0</v>
      </c>
      <c r="AC65" s="1651">
        <f>SUM(H65:AB65)</f>
        <v>21</v>
      </c>
      <c r="AD65" s="1624">
        <f>'CP 2020'!CF65</f>
        <v>0</v>
      </c>
      <c r="AE65" s="1248">
        <v>21</v>
      </c>
      <c r="AF65" s="1249">
        <f>SUM(H65:AD65)</f>
        <v>42</v>
      </c>
      <c r="AG65" s="1250"/>
      <c r="AH65" s="1250"/>
      <c r="AI65" s="308"/>
      <c r="AJ65" s="308"/>
      <c r="AK65" s="308"/>
      <c r="AL65" s="343">
        <v>21</v>
      </c>
      <c r="AM65" s="344" t="s">
        <v>108</v>
      </c>
    </row>
    <row r="66" spans="1:42" s="304" customFormat="1">
      <c r="A66" s="1401"/>
      <c r="B66" s="1011"/>
      <c r="C66" s="1012"/>
      <c r="D66" s="1012"/>
      <c r="E66" s="1013"/>
      <c r="F66" s="1348" t="s">
        <v>137</v>
      </c>
      <c r="G66" s="1339"/>
      <c r="H66" s="1276">
        <f>'CP 2020'!H66</f>
        <v>0</v>
      </c>
      <c r="I66" s="1015">
        <f>'CP 2020'!I66</f>
        <v>0</v>
      </c>
      <c r="J66" s="1014">
        <f>'CP 2020'!P66</f>
        <v>0</v>
      </c>
      <c r="K66" s="1016">
        <f>'CP 2020'!U66</f>
        <v>0</v>
      </c>
      <c r="L66" s="1014">
        <f>'CP 2020'!X66</f>
        <v>0</v>
      </c>
      <c r="M66" s="1016">
        <f>'CP 2020'!Z66</f>
        <v>0</v>
      </c>
      <c r="N66" s="1014">
        <f>'CP 2020'!AN66</f>
        <v>0</v>
      </c>
      <c r="O66" s="1014">
        <f>'CP 2020'!AQ66</f>
        <v>0</v>
      </c>
      <c r="P66" s="1014">
        <f>'CP 2020'!AU66</f>
        <v>0</v>
      </c>
      <c r="Q66" s="1016">
        <f>'CP 2020'!AY66</f>
        <v>0</v>
      </c>
      <c r="R66" s="1016">
        <f>'CP 2020'!BD66</f>
        <v>0</v>
      </c>
      <c r="S66" s="1014">
        <f>'CP 2020'!AI66</f>
        <v>0</v>
      </c>
      <c r="T66" s="1014">
        <f>'CP 2020'!BI66</f>
        <v>0</v>
      </c>
      <c r="U66" s="1014">
        <f>'CP 2020'!BN66</f>
        <v>0</v>
      </c>
      <c r="V66" s="1014">
        <f>'CP 2020'!BN66</f>
        <v>0</v>
      </c>
      <c r="W66" s="1014">
        <f>'CP 2020'!BR66</f>
        <v>0</v>
      </c>
      <c r="X66" s="1016"/>
      <c r="Y66" s="1014">
        <f>'CP 2020'!BX66</f>
        <v>0</v>
      </c>
      <c r="Z66" s="1017"/>
      <c r="AA66" s="1018">
        <f>'CP 2020'!CC69</f>
        <v>12</v>
      </c>
      <c r="AB66" s="1019">
        <f>'CP 2020'!CD66</f>
        <v>6</v>
      </c>
      <c r="AC66" s="1651">
        <f>SUM(H66:AB66)</f>
        <v>18</v>
      </c>
      <c r="AD66" s="1625">
        <f>'CP 2020'!CF66</f>
        <v>0</v>
      </c>
      <c r="AE66" s="1248">
        <f>15+12</f>
        <v>27</v>
      </c>
      <c r="AF66" s="1249">
        <f>15+12</f>
        <v>27</v>
      </c>
      <c r="AG66" s="1250"/>
      <c r="AH66" s="1250"/>
      <c r="AI66" s="308"/>
      <c r="AJ66" s="308"/>
      <c r="AK66" s="308"/>
      <c r="AL66" s="346">
        <v>15</v>
      </c>
      <c r="AM66" s="347" t="s">
        <v>115</v>
      </c>
    </row>
    <row r="67" spans="1:42" s="1138" customFormat="1">
      <c r="A67" s="1402"/>
      <c r="B67" s="1139"/>
      <c r="C67" s="1128" t="s">
        <v>168</v>
      </c>
      <c r="D67" s="1128"/>
      <c r="E67" s="1140"/>
      <c r="F67" s="1349" t="s">
        <v>135</v>
      </c>
      <c r="G67" s="1357"/>
      <c r="H67" s="1277">
        <f>'CP 2020'!H67</f>
        <v>0</v>
      </c>
      <c r="I67" s="1142">
        <f>'CP 2020'!I67</f>
        <v>0</v>
      </c>
      <c r="J67" s="1141">
        <f>'CP 2020'!P67</f>
        <v>0</v>
      </c>
      <c r="K67" s="1143">
        <f>'CP 2020'!U67</f>
        <v>0</v>
      </c>
      <c r="L67" s="1141">
        <f>'CP 2020'!X67</f>
        <v>0</v>
      </c>
      <c r="M67" s="1141">
        <f>'CP 2020'!Z67</f>
        <v>0</v>
      </c>
      <c r="N67" s="1141">
        <f>'CP 2020'!AN67</f>
        <v>0</v>
      </c>
      <c r="O67" s="1141">
        <f>'CP 2020'!AQ67</f>
        <v>0</v>
      </c>
      <c r="P67" s="1141">
        <f>'CP 2020'!AU67</f>
        <v>0</v>
      </c>
      <c r="Q67" s="1143">
        <f>'CP 2020'!AY67</f>
        <v>0</v>
      </c>
      <c r="R67" s="1143">
        <f>'CP 2020'!BD67</f>
        <v>0</v>
      </c>
      <c r="S67" s="1141">
        <f>'CP 2020'!AI67</f>
        <v>0</v>
      </c>
      <c r="T67" s="1143">
        <f>'CP 2020'!BI67</f>
        <v>0</v>
      </c>
      <c r="U67" s="1141">
        <f>'CP 2020'!BN67</f>
        <v>0</v>
      </c>
      <c r="V67" s="1143">
        <f>'CP 2020'!BN67</f>
        <v>0</v>
      </c>
      <c r="W67" s="1143">
        <f>'CP 2020'!BR67</f>
        <v>0</v>
      </c>
      <c r="X67" s="1141"/>
      <c r="Y67" s="1141">
        <f>'CP 2020'!BX67</f>
        <v>0</v>
      </c>
      <c r="Z67" s="1144"/>
      <c r="AA67" s="1145" t="e">
        <f>'CP 2020'!#REF!</f>
        <v>#REF!</v>
      </c>
      <c r="AB67" s="1146" t="e">
        <f>'CP 2020'!#REF!</f>
        <v>#REF!</v>
      </c>
      <c r="AC67" s="1650"/>
      <c r="AD67" s="1626">
        <f>'CP 2020'!CF67</f>
        <v>0</v>
      </c>
      <c r="AE67" s="1251" t="e">
        <f>SUM(G67:AC67)</f>
        <v>#REF!</v>
      </c>
      <c r="AF67" s="1251" t="e">
        <f>SUM(H67:AD67)</f>
        <v>#REF!</v>
      </c>
      <c r="AG67" s="1250"/>
      <c r="AH67" s="1250"/>
      <c r="AI67" s="1135"/>
      <c r="AJ67" s="1135"/>
      <c r="AK67" s="1135"/>
      <c r="AL67" s="1147">
        <v>12</v>
      </c>
      <c r="AM67" s="1148" t="s">
        <v>136</v>
      </c>
    </row>
    <row r="68" spans="1:42" s="1138" customFormat="1" ht="6.75" customHeight="1" thickBot="1">
      <c r="A68" s="1403"/>
      <c r="B68" s="1127"/>
      <c r="C68" s="1128" t="s">
        <v>168</v>
      </c>
      <c r="D68" s="1129"/>
      <c r="E68" s="1130"/>
      <c r="F68" s="1350" t="s">
        <v>134</v>
      </c>
      <c r="G68" s="1358"/>
      <c r="H68" s="1278">
        <f>'CP 2020'!H68</f>
        <v>0</v>
      </c>
      <c r="I68" s="1131">
        <f>'CP 2020'!I68</f>
        <v>0</v>
      </c>
      <c r="J68" s="1131">
        <f>'CP 2020'!P68</f>
        <v>0</v>
      </c>
      <c r="K68" s="1131">
        <f>'CP 2020'!U68</f>
        <v>0</v>
      </c>
      <c r="L68" s="1131">
        <f>'CP 2020'!X68</f>
        <v>0</v>
      </c>
      <c r="M68" s="1131">
        <f>'CP 2020'!Z68</f>
        <v>0</v>
      </c>
      <c r="N68" s="1131">
        <f>'CP 2020'!AN68</f>
        <v>0</v>
      </c>
      <c r="O68" s="1131">
        <f>'CP 2020'!AQ68</f>
        <v>0</v>
      </c>
      <c r="P68" s="1131">
        <f>'CP 2020'!AU68</f>
        <v>0</v>
      </c>
      <c r="Q68" s="1131">
        <f>'CP 2020'!AY68</f>
        <v>0</v>
      </c>
      <c r="R68" s="1131">
        <f>'CP 2020'!BD68</f>
        <v>0</v>
      </c>
      <c r="S68" s="1131">
        <f>'CP 2020'!AI68</f>
        <v>0</v>
      </c>
      <c r="T68" s="1131">
        <f>'CP 2020'!BI68</f>
        <v>0</v>
      </c>
      <c r="U68" s="1131">
        <f>'CP 2020'!BN68</f>
        <v>0</v>
      </c>
      <c r="V68" s="1131">
        <f>'CP 2020'!BN68</f>
        <v>0</v>
      </c>
      <c r="W68" s="1131">
        <f>'CP 2020'!BR68</f>
        <v>0</v>
      </c>
      <c r="X68" s="1131"/>
      <c r="Y68" s="1131">
        <f>'CP 2020'!BX68</f>
        <v>0</v>
      </c>
      <c r="Z68" s="1132"/>
      <c r="AA68" s="1133" t="e">
        <f>'CP 2020'!#REF!</f>
        <v>#REF!</v>
      </c>
      <c r="AB68" s="1134" t="e">
        <f>'CP 2020'!#REF!</f>
        <v>#REF!</v>
      </c>
      <c r="AC68" s="1650"/>
      <c r="AD68" s="1627">
        <f>'CP 2020'!CF68</f>
        <v>0</v>
      </c>
      <c r="AE68" s="1251" t="e">
        <f>SUM(G68:AC68)</f>
        <v>#REF!</v>
      </c>
      <c r="AF68" s="1251" t="e">
        <f>SUM(H68:AC68)</f>
        <v>#REF!</v>
      </c>
      <c r="AG68" s="1250"/>
      <c r="AH68" s="1250"/>
      <c r="AI68" s="1135"/>
      <c r="AJ68" s="1135"/>
      <c r="AK68" s="1135"/>
      <c r="AL68" s="1136">
        <v>19.5</v>
      </c>
      <c r="AM68" s="1137" t="s">
        <v>133</v>
      </c>
    </row>
    <row r="69" spans="1:42" s="356" customFormat="1" ht="30.75" customHeight="1" thickTop="1" thickBot="1">
      <c r="A69" s="1404"/>
      <c r="B69" s="1020"/>
      <c r="C69" s="1020"/>
      <c r="D69" s="1020"/>
      <c r="E69" s="1020"/>
      <c r="F69" s="1351" t="s">
        <v>307</v>
      </c>
      <c r="G69" s="1359"/>
      <c r="H69" s="1279">
        <f>SUM(H63:H66)</f>
        <v>0</v>
      </c>
      <c r="I69" s="1021">
        <f t="shared" ref="I69:S69" si="10">SUM(I63:I66)</f>
        <v>0</v>
      </c>
      <c r="J69" s="1021">
        <f t="shared" si="10"/>
        <v>0</v>
      </c>
      <c r="K69" s="1021">
        <f t="shared" si="10"/>
        <v>0</v>
      </c>
      <c r="L69" s="1021">
        <f t="shared" si="10"/>
        <v>0</v>
      </c>
      <c r="M69" s="1021">
        <f t="shared" si="10"/>
        <v>0</v>
      </c>
      <c r="N69" s="1021">
        <f t="shared" si="10"/>
        <v>0</v>
      </c>
      <c r="O69" s="1021">
        <f t="shared" si="10"/>
        <v>0</v>
      </c>
      <c r="P69" s="1021">
        <f t="shared" si="10"/>
        <v>0</v>
      </c>
      <c r="Q69" s="1021">
        <f t="shared" si="10"/>
        <v>0</v>
      </c>
      <c r="R69" s="1021">
        <f t="shared" si="10"/>
        <v>0</v>
      </c>
      <c r="S69" s="1021">
        <f t="shared" si="10"/>
        <v>0</v>
      </c>
      <c r="T69" s="1021">
        <f>SUM(T63:U66)</f>
        <v>21</v>
      </c>
      <c r="U69" s="1022"/>
      <c r="V69" s="1021">
        <f>SUM(V63:V66)</f>
        <v>0</v>
      </c>
      <c r="W69" s="1021">
        <f>SUM(W63:X66)</f>
        <v>0</v>
      </c>
      <c r="X69" s="1023"/>
      <c r="Y69" s="1021">
        <f>SUM(Y63:Z66)</f>
        <v>0</v>
      </c>
      <c r="Z69" s="1024"/>
      <c r="AA69" s="1025">
        <f>SUM(AA63:AA66)</f>
        <v>12</v>
      </c>
      <c r="AB69" s="1592">
        <f>'CP 2020'!CD69</f>
        <v>6</v>
      </c>
      <c r="AC69" s="1676">
        <f>SUM(H69:AB69)</f>
        <v>39</v>
      </c>
      <c r="AD69" s="1628">
        <f>AC63+AC65+AC66</f>
        <v>46</v>
      </c>
      <c r="AE69" s="1252">
        <f>AE62+AE65+AE66</f>
        <v>2144.0000000000009</v>
      </c>
      <c r="AF69" s="1252">
        <f>SUM(AF62:AF66)</f>
        <v>69</v>
      </c>
      <c r="AG69" s="1248"/>
      <c r="AH69" s="1248"/>
      <c r="AI69" s="379"/>
      <c r="AJ69" s="379"/>
      <c r="AK69" s="379"/>
    </row>
    <row r="70" spans="1:42" s="911" customFormat="1" ht="15.75" thickTop="1" thickBot="1">
      <c r="A70" s="1405"/>
      <c r="B70" s="1406"/>
      <c r="C70" s="1406"/>
      <c r="D70" s="1406"/>
      <c r="E70" s="1406"/>
      <c r="F70" s="1352" t="s">
        <v>110</v>
      </c>
      <c r="G70" s="1360"/>
      <c r="H70" s="1280">
        <f>COUNTA(eps!B26:B30)</f>
        <v>5</v>
      </c>
      <c r="I70" s="747">
        <f>COUNTA(lettres!B26:B43)</f>
        <v>12</v>
      </c>
      <c r="J70" s="1028">
        <f>COUNTA(anglais!B26:B44)</f>
        <v>5</v>
      </c>
      <c r="K70" s="751">
        <f>COUNTA(italien!B26:B43)</f>
        <v>0</v>
      </c>
      <c r="L70" s="751">
        <f>COUNTA(espagnol!B26:B44)</f>
        <v>0</v>
      </c>
      <c r="M70" s="1028">
        <f>COUNTA(maths!B26:B45)</f>
        <v>13</v>
      </c>
      <c r="N70" s="1028"/>
      <c r="O70" s="747">
        <f>COUNTA(SN!B26:B44)</f>
        <v>8</v>
      </c>
      <c r="P70" s="747">
        <f>COUNTA(MELEC!B26:B44)</f>
        <v>7</v>
      </c>
      <c r="Q70" s="747">
        <f>COUNTA(PIPG!L10:L14,PIPG!L20:L23,PIPG!L30:L31)</f>
        <v>6</v>
      </c>
      <c r="R70" s="1029">
        <f>COUNTA(PIPG!B10:B12,PIPG!B20:B22,PIPG!B30:B33)</f>
        <v>5</v>
      </c>
      <c r="S70" s="747">
        <f>COUNTA(arts!B26:B44)</f>
        <v>2</v>
      </c>
      <c r="T70" s="1028">
        <f>COUNTA(BSE!B25:B43)</f>
        <v>7</v>
      </c>
      <c r="U70" s="1030"/>
      <c r="V70" s="747">
        <f>COUNTA(STMS!B26:B44)</f>
        <v>5</v>
      </c>
      <c r="W70" s="747">
        <f>COUNTA(GA!B26:B44)</f>
        <v>9</v>
      </c>
      <c r="X70" s="1031"/>
      <c r="Y70" s="747">
        <f>COUNTA(VCO!B26:B45)</f>
        <v>8</v>
      </c>
      <c r="Z70" s="1031"/>
      <c r="AA70" s="1032">
        <v>0</v>
      </c>
      <c r="AB70" s="1593"/>
      <c r="AC70" s="1677">
        <f>SUM(H70:AB70)</f>
        <v>92</v>
      </c>
      <c r="AD70" s="1629"/>
      <c r="AE70" s="1031"/>
      <c r="AF70" s="1385"/>
      <c r="AG70" s="752"/>
      <c r="AH70" s="763"/>
      <c r="AI70" s="741"/>
      <c r="AJ70" s="741"/>
      <c r="AK70" s="741"/>
      <c r="AL70" s="912"/>
    </row>
    <row r="71" spans="1:42" s="338" customFormat="1" ht="15.75" thickBot="1">
      <c r="A71" s="1407"/>
      <c r="B71" s="1794" t="s">
        <v>122</v>
      </c>
      <c r="C71" s="1794"/>
      <c r="D71" s="1794"/>
      <c r="E71" s="1794"/>
      <c r="F71" s="1353" t="s">
        <v>100</v>
      </c>
      <c r="G71" s="1361"/>
      <c r="H71" s="1281">
        <f>eps!D45</f>
        <v>94</v>
      </c>
      <c r="I71" s="1034">
        <f>lettres!D44</f>
        <v>216</v>
      </c>
      <c r="J71" s="1034">
        <f>anglais!D45</f>
        <v>90</v>
      </c>
      <c r="K71" s="1034">
        <f>italien!D45</f>
        <v>0</v>
      </c>
      <c r="L71" s="1034">
        <f>espagnol!D45</f>
        <v>0</v>
      </c>
      <c r="M71" s="1035">
        <f>maths!D46</f>
        <v>234</v>
      </c>
      <c r="N71" s="1479"/>
      <c r="O71" s="1035">
        <f>SN!D45</f>
        <v>144</v>
      </c>
      <c r="P71" s="1035">
        <f>MELEC!D45</f>
        <v>126</v>
      </c>
      <c r="Q71" s="1035">
        <f>PIPG!N46</f>
        <v>117</v>
      </c>
      <c r="R71" s="1035">
        <f>PIPG!D46</f>
        <v>90</v>
      </c>
      <c r="S71" s="1035">
        <f>arts!D45</f>
        <v>36</v>
      </c>
      <c r="T71" s="1035">
        <f>SUM(BSE!D44)</f>
        <v>126</v>
      </c>
      <c r="U71" s="1037"/>
      <c r="V71" s="1035">
        <f>SUM(STMS!D45)</f>
        <v>90</v>
      </c>
      <c r="W71" s="1035">
        <f>SUM(GA!D45)</f>
        <v>162</v>
      </c>
      <c r="X71" s="1038"/>
      <c r="Y71" s="1035">
        <f>SUM(VCO!D46)</f>
        <v>144</v>
      </c>
      <c r="Z71" s="1038"/>
      <c r="AA71" s="1036"/>
      <c r="AB71" s="1594"/>
      <c r="AC71" s="1692">
        <f>SUM(H71:AB71)</f>
        <v>1669</v>
      </c>
      <c r="AD71" s="1630"/>
      <c r="AE71" s="1036"/>
      <c r="AF71" s="913">
        <f>SUM(AC71:AD71)</f>
        <v>1669</v>
      </c>
      <c r="AG71" s="761"/>
      <c r="AH71" s="1033"/>
    </row>
    <row r="72" spans="1:42" s="741" customFormat="1" ht="15" thickBot="1">
      <c r="A72" s="1408"/>
      <c r="B72" s="1039"/>
      <c r="C72" s="1039"/>
      <c r="D72" s="1039"/>
      <c r="E72" s="1039"/>
      <c r="F72" s="1352" t="s">
        <v>322</v>
      </c>
      <c r="G72" s="1362"/>
      <c r="H72" s="1282"/>
      <c r="I72" s="1040">
        <f>COUNTA(lettres!B2:B9)</f>
        <v>3</v>
      </c>
      <c r="J72" s="1040">
        <f>COUNTA(anglais!B2:B9)</f>
        <v>2</v>
      </c>
      <c r="K72" s="1040"/>
      <c r="L72" s="1040"/>
      <c r="M72" s="1041">
        <f>COUNTA(maths!B2:B9)</f>
        <v>0</v>
      </c>
      <c r="N72" s="1042"/>
      <c r="O72" s="1040">
        <f>COUNTA(SN!B2:B9)</f>
        <v>0</v>
      </c>
      <c r="P72" s="1040">
        <f>COUNTA(MELEC!B2:B9)</f>
        <v>0</v>
      </c>
      <c r="Q72" s="1040"/>
      <c r="R72" s="1040"/>
      <c r="S72" s="1040"/>
      <c r="T72" s="1041">
        <f>COUNTA(BSE!B2:B8)</f>
        <v>1</v>
      </c>
      <c r="U72" s="1043"/>
      <c r="V72" s="1041">
        <f>COUNTA(STMS!B2:B9)</f>
        <v>3</v>
      </c>
      <c r="W72" s="1041">
        <f>COUNTA(GA!B2:B9)</f>
        <v>0</v>
      </c>
      <c r="X72" s="1044"/>
      <c r="Y72" s="1041">
        <f>COUNTA(VCO!B2:B9)</f>
        <v>0</v>
      </c>
      <c r="Z72" s="1044"/>
      <c r="AA72" s="1031"/>
      <c r="AB72" s="1595"/>
      <c r="AC72" s="1694">
        <f>SUM(H72:AB72)</f>
        <v>9</v>
      </c>
      <c r="AD72" s="1631"/>
      <c r="AE72" s="1031"/>
      <c r="AF72" s="908"/>
      <c r="AG72" s="752"/>
      <c r="AH72" s="763"/>
    </row>
    <row r="73" spans="1:42" s="338" customFormat="1" ht="15.75" thickBot="1">
      <c r="A73" s="1407"/>
      <c r="B73" s="1794" t="s">
        <v>123</v>
      </c>
      <c r="C73" s="1794"/>
      <c r="D73" s="1794"/>
      <c r="E73" s="1794"/>
      <c r="F73" s="1354" t="s">
        <v>101</v>
      </c>
      <c r="G73" s="1363"/>
      <c r="H73" s="1283">
        <f>eps!D10</f>
        <v>0</v>
      </c>
      <c r="I73" s="1045">
        <f>lettres!D10</f>
        <v>44.5</v>
      </c>
      <c r="J73" s="1045">
        <f>anglais!D10</f>
        <v>21</v>
      </c>
      <c r="K73" s="1046">
        <f>italien!D10</f>
        <v>10</v>
      </c>
      <c r="L73" s="1046">
        <f>espagnol!D10</f>
        <v>0</v>
      </c>
      <c r="M73" s="1045">
        <f>maths!D10</f>
        <v>0</v>
      </c>
      <c r="N73" s="1047"/>
      <c r="O73" s="1045">
        <f>SN!D10</f>
        <v>0</v>
      </c>
      <c r="P73" s="1045">
        <f>MELEC!D10</f>
        <v>0</v>
      </c>
      <c r="Q73" s="1047"/>
      <c r="R73" s="1047"/>
      <c r="S73" s="1045">
        <f>arts!D10</f>
        <v>0</v>
      </c>
      <c r="T73" s="1046">
        <f>SUM(BSE!D9)</f>
        <v>9</v>
      </c>
      <c r="U73" s="1048"/>
      <c r="V73" s="1045">
        <f>SUM(STMS!D10)</f>
        <v>37.799999999999997</v>
      </c>
      <c r="W73" s="1045">
        <f>SUM(GA!D10)</f>
        <v>0</v>
      </c>
      <c r="X73" s="1049"/>
      <c r="Y73" s="1045">
        <f>SUM(VCO!D10)</f>
        <v>0</v>
      </c>
      <c r="Z73" s="1049"/>
      <c r="AA73" s="1050"/>
      <c r="AB73" s="1596"/>
      <c r="AC73" s="1693">
        <f>SUM(H73:AB73)</f>
        <v>122.3</v>
      </c>
      <c r="AD73" s="1632"/>
      <c r="AE73" s="1050"/>
      <c r="AF73" s="913">
        <f>SUM(AC73:AD73)</f>
        <v>122.3</v>
      </c>
      <c r="AG73" s="762"/>
      <c r="AH73" s="1051"/>
      <c r="AK73" s="741"/>
      <c r="AL73" s="912"/>
      <c r="AM73" s="911"/>
      <c r="AN73" s="911"/>
    </row>
    <row r="74" spans="1:42" s="865" customFormat="1" ht="33" customHeight="1" thickTop="1" thickBot="1">
      <c r="A74" s="1409"/>
      <c r="B74" s="1052"/>
      <c r="C74" s="1052"/>
      <c r="D74" s="1052"/>
      <c r="E74" s="1052"/>
      <c r="F74" s="1355" t="s">
        <v>326</v>
      </c>
      <c r="G74" s="1364"/>
      <c r="H74" s="1284">
        <f>SUM(H71,H73)</f>
        <v>94</v>
      </c>
      <c r="I74" s="1053">
        <f t="shared" ref="I74:T74" si="11">SUM(I71,I73)</f>
        <v>260.5</v>
      </c>
      <c r="J74" s="1053">
        <f t="shared" si="11"/>
        <v>111</v>
      </c>
      <c r="K74" s="1053">
        <f t="shared" si="11"/>
        <v>10</v>
      </c>
      <c r="L74" s="1053">
        <f t="shared" si="11"/>
        <v>0</v>
      </c>
      <c r="M74" s="1053">
        <f t="shared" si="11"/>
        <v>234</v>
      </c>
      <c r="N74" s="1480">
        <f>SUM(N71,N73)</f>
        <v>0</v>
      </c>
      <c r="O74" s="1053">
        <f t="shared" si="11"/>
        <v>144</v>
      </c>
      <c r="P74" s="1053">
        <f t="shared" si="11"/>
        <v>126</v>
      </c>
      <c r="Q74" s="1053">
        <f t="shared" si="11"/>
        <v>117</v>
      </c>
      <c r="R74" s="1053">
        <f t="shared" si="11"/>
        <v>90</v>
      </c>
      <c r="S74" s="1053">
        <f t="shared" si="11"/>
        <v>36</v>
      </c>
      <c r="T74" s="1053">
        <f t="shared" si="11"/>
        <v>135</v>
      </c>
      <c r="U74" s="1054"/>
      <c r="V74" s="1053">
        <f>SUM(V71,V73)</f>
        <v>127.8</v>
      </c>
      <c r="W74" s="1053">
        <f>SUM(W71,W73)</f>
        <v>162</v>
      </c>
      <c r="X74" s="1055"/>
      <c r="Y74" s="1053">
        <f>SUM(Y71,Y73)</f>
        <v>144</v>
      </c>
      <c r="Z74" s="1055"/>
      <c r="AA74" s="1053">
        <f>SUM(AA71,AA73)</f>
        <v>0</v>
      </c>
      <c r="AB74" s="1597">
        <f>SUM(AB71:AB73)</f>
        <v>0</v>
      </c>
      <c r="AC74" s="1678">
        <f>SUM(H74:Z74)</f>
        <v>1791.3</v>
      </c>
      <c r="AD74" s="1623">
        <f>SUM(AC73,AC71)</f>
        <v>1791.3</v>
      </c>
      <c r="AE74" s="1056"/>
      <c r="AF74" s="1057">
        <f>SUM(AF70:AF73)</f>
        <v>1791.3</v>
      </c>
      <c r="AG74" s="1026">
        <f>SUM(AC74:AD74)</f>
        <v>3582.6</v>
      </c>
      <c r="AH74" s="1058"/>
      <c r="AK74" s="338"/>
      <c r="AL74" s="338"/>
      <c r="AM74" s="338"/>
      <c r="AN74" s="338"/>
    </row>
    <row r="75" spans="1:42" s="345" customFormat="1" ht="7.5" customHeight="1" thickTop="1" thickBot="1">
      <c r="A75" s="1410"/>
      <c r="B75" s="350"/>
      <c r="C75" s="350"/>
      <c r="D75" s="350"/>
      <c r="E75" s="350"/>
      <c r="F75" s="351"/>
      <c r="G75" s="859"/>
      <c r="H75" s="352"/>
      <c r="I75" s="352"/>
      <c r="J75" s="352"/>
      <c r="K75" s="352"/>
      <c r="L75" s="352"/>
      <c r="M75" s="352"/>
      <c r="N75" s="352"/>
      <c r="O75" s="352"/>
      <c r="P75" s="352"/>
      <c r="Q75" s="352"/>
      <c r="R75" s="352"/>
      <c r="S75" s="352"/>
      <c r="T75" s="352"/>
      <c r="U75" s="353"/>
      <c r="V75" s="352"/>
      <c r="W75" s="352"/>
      <c r="X75" s="352"/>
      <c r="Y75" s="352"/>
      <c r="Z75" s="352"/>
      <c r="AA75" s="352"/>
      <c r="AB75" s="352"/>
      <c r="AC75" s="1679"/>
      <c r="AD75" s="352"/>
      <c r="AE75" s="352"/>
      <c r="AF75" s="1384"/>
      <c r="AG75" s="864"/>
      <c r="AH75" s="354"/>
      <c r="AK75" s="355"/>
      <c r="AL75" s="355"/>
      <c r="AM75" s="355"/>
      <c r="AN75" s="355"/>
    </row>
    <row r="76" spans="1:42" s="304" customFormat="1" ht="27.75" customHeight="1" thickTop="1" thickBot="1">
      <c r="A76" s="744"/>
      <c r="B76" s="358"/>
      <c r="C76" s="358"/>
      <c r="D76" s="358"/>
      <c r="E76" s="358"/>
      <c r="F76" s="1365" t="s">
        <v>96</v>
      </c>
      <c r="G76" s="1371"/>
      <c r="H76" s="1285">
        <f>H69-(H71+H73)</f>
        <v>-94</v>
      </c>
      <c r="I76" s="932">
        <f>I69-(I71+I73)</f>
        <v>-260.5</v>
      </c>
      <c r="J76" s="932">
        <f>J69-(J71+J73)</f>
        <v>-111</v>
      </c>
      <c r="K76" s="932">
        <f>K69-(K71+K73)</f>
        <v>-10</v>
      </c>
      <c r="L76" s="932">
        <f t="shared" ref="L76:W76" si="12">L69-(L71+L73)</f>
        <v>0</v>
      </c>
      <c r="M76" s="932">
        <f t="shared" si="12"/>
        <v>-234</v>
      </c>
      <c r="N76" s="932">
        <f>N69-(N71+N73)</f>
        <v>0</v>
      </c>
      <c r="O76" s="932">
        <f t="shared" si="12"/>
        <v>-144</v>
      </c>
      <c r="P76" s="932">
        <f t="shared" si="12"/>
        <v>-126</v>
      </c>
      <c r="Q76" s="932">
        <f t="shared" si="12"/>
        <v>-117</v>
      </c>
      <c r="R76" s="932">
        <f t="shared" si="12"/>
        <v>-90</v>
      </c>
      <c r="S76" s="932">
        <f t="shared" si="12"/>
        <v>-36</v>
      </c>
      <c r="T76" s="932">
        <f>T69-(T71+T73)</f>
        <v>-114</v>
      </c>
      <c r="U76" s="933"/>
      <c r="V76" s="932">
        <f t="shared" si="12"/>
        <v>-127.8</v>
      </c>
      <c r="W76" s="932">
        <f t="shared" si="12"/>
        <v>-162</v>
      </c>
      <c r="X76" s="934"/>
      <c r="Y76" s="1383">
        <f>Y69-(Y71+Y73)</f>
        <v>-144</v>
      </c>
      <c r="Z76" s="934"/>
      <c r="AA76" s="1383">
        <f>AA69-(AA71+AA73)</f>
        <v>12</v>
      </c>
      <c r="AB76" s="1377">
        <f>AB69-(AB71+AB73)</f>
        <v>6</v>
      </c>
      <c r="AC76" s="1680"/>
      <c r="AD76" s="1633">
        <f>AD69-(AD71+AD73)</f>
        <v>46</v>
      </c>
      <c r="AE76" s="1377"/>
      <c r="AF76" s="1684"/>
      <c r="AG76" s="1685"/>
      <c r="AH76" s="356"/>
      <c r="AK76" s="797"/>
      <c r="AL76" s="798" t="s">
        <v>230</v>
      </c>
      <c r="AM76" s="799"/>
      <c r="AN76" s="800"/>
      <c r="AO76" s="762"/>
      <c r="AP76" s="762"/>
    </row>
    <row r="77" spans="1:42" s="741" customFormat="1" ht="14.25">
      <c r="A77" s="739"/>
      <c r="B77" s="1411"/>
      <c r="C77" s="1107" t="s">
        <v>169</v>
      </c>
      <c r="D77" s="1108"/>
      <c r="E77" s="1108"/>
      <c r="F77" s="1366" t="s">
        <v>337</v>
      </c>
      <c r="G77" s="1372"/>
      <c r="H77" s="1286"/>
      <c r="I77" s="1109">
        <f>18*I72-I73</f>
        <v>9.5</v>
      </c>
      <c r="J77" s="1109">
        <f t="shared" ref="J77:T77" si="13">18*J72-J73</f>
        <v>15</v>
      </c>
      <c r="K77" s="1109">
        <f t="shared" si="13"/>
        <v>-10</v>
      </c>
      <c r="L77" s="1109">
        <f t="shared" si="13"/>
        <v>0</v>
      </c>
      <c r="M77" s="1109">
        <f t="shared" si="13"/>
        <v>0</v>
      </c>
      <c r="N77" s="1109">
        <f t="shared" si="13"/>
        <v>0</v>
      </c>
      <c r="O77" s="1109">
        <f t="shared" si="13"/>
        <v>0</v>
      </c>
      <c r="P77" s="1109">
        <f t="shared" si="13"/>
        <v>0</v>
      </c>
      <c r="Q77" s="1109">
        <f t="shared" si="13"/>
        <v>0</v>
      </c>
      <c r="R77" s="1109">
        <f t="shared" si="13"/>
        <v>0</v>
      </c>
      <c r="S77" s="1109">
        <f t="shared" si="13"/>
        <v>0</v>
      </c>
      <c r="T77" s="1109">
        <f t="shared" si="13"/>
        <v>9</v>
      </c>
      <c r="U77" s="1110"/>
      <c r="V77" s="1109">
        <f>18*V72-V73</f>
        <v>16.200000000000003</v>
      </c>
      <c r="W77" s="1109">
        <f>18*W72-W73</f>
        <v>0</v>
      </c>
      <c r="X77" s="1111"/>
      <c r="Y77" s="1109">
        <f>18*Y72-Y73</f>
        <v>0</v>
      </c>
      <c r="Z77" s="1111"/>
      <c r="AA77" s="1112"/>
      <c r="AB77" s="1113"/>
      <c r="AC77" s="1681">
        <f>SUM(H77:AB77)</f>
        <v>39.700000000000003</v>
      </c>
      <c r="AD77" s="1634"/>
      <c r="AE77" s="1378"/>
      <c r="AF77" s="1686"/>
      <c r="AG77" s="1114"/>
      <c r="AH77" s="911"/>
      <c r="AK77" s="1115"/>
      <c r="AL77" s="1116"/>
      <c r="AM77" s="1117"/>
      <c r="AN77" s="1118"/>
      <c r="AO77" s="763"/>
      <c r="AP77" s="763"/>
    </row>
    <row r="78" spans="1:42" s="304" customFormat="1" ht="15" thickBot="1">
      <c r="A78" s="744"/>
      <c r="B78" s="358"/>
      <c r="C78" s="357" t="s">
        <v>169</v>
      </c>
      <c r="D78" s="358"/>
      <c r="E78" s="358"/>
      <c r="F78" s="1367" t="s">
        <v>338</v>
      </c>
      <c r="G78" s="1373"/>
      <c r="H78" s="1287"/>
      <c r="I78" s="1099"/>
      <c r="J78" s="1098"/>
      <c r="K78" s="1099"/>
      <c r="L78" s="1099"/>
      <c r="M78" s="1098"/>
      <c r="N78" s="1476"/>
      <c r="O78" s="368"/>
      <c r="P78" s="1475"/>
      <c r="Q78" s="359"/>
      <c r="R78" s="360"/>
      <c r="S78" s="1099"/>
      <c r="T78" s="1099"/>
      <c r="U78" s="361"/>
      <c r="V78" s="1099"/>
      <c r="W78" s="1099"/>
      <c r="X78" s="362"/>
      <c r="Y78" s="1099"/>
      <c r="Z78" s="363"/>
      <c r="AA78" s="1099"/>
      <c r="AB78" s="364"/>
      <c r="AC78" s="1681">
        <f>SUM(H78:AB78)</f>
        <v>0</v>
      </c>
      <c r="AD78" s="1635"/>
      <c r="AE78" s="1379"/>
      <c r="AF78" s="1687"/>
      <c r="AG78" s="365"/>
      <c r="AH78" s="356"/>
      <c r="AK78" s="844"/>
      <c r="AL78" s="1059" t="s">
        <v>40</v>
      </c>
      <c r="AM78" s="851" t="s">
        <v>41</v>
      </c>
      <c r="AN78" s="828" t="s">
        <v>124</v>
      </c>
      <c r="AO78" s="855" t="s">
        <v>327</v>
      </c>
      <c r="AP78" s="762"/>
    </row>
    <row r="79" spans="1:42" s="345" customFormat="1" ht="15" thickBot="1">
      <c r="A79" s="1410"/>
      <c r="B79" s="1412"/>
      <c r="C79" s="366"/>
      <c r="D79" s="367"/>
      <c r="E79" s="367"/>
      <c r="F79" s="1368" t="s">
        <v>119</v>
      </c>
      <c r="G79" s="1374"/>
      <c r="H79" s="1288"/>
      <c r="I79" s="368"/>
      <c r="J79" s="368"/>
      <c r="K79" s="368"/>
      <c r="L79" s="368"/>
      <c r="M79" s="368"/>
      <c r="N79" s="368"/>
      <c r="O79" s="368"/>
      <c r="P79" s="368"/>
      <c r="Q79" s="368"/>
      <c r="R79" s="368"/>
      <c r="S79" s="368"/>
      <c r="T79" s="368"/>
      <c r="U79" s="369"/>
      <c r="V79" s="368"/>
      <c r="W79" s="368"/>
      <c r="X79" s="931"/>
      <c r="Y79" s="368"/>
      <c r="Z79" s="931"/>
      <c r="AA79" s="368"/>
      <c r="AB79" s="370"/>
      <c r="AC79" s="1681">
        <f>SUM(H79:AB79)</f>
        <v>0</v>
      </c>
      <c r="AD79" s="1636"/>
      <c r="AE79" s="1380"/>
      <c r="AF79" s="1687"/>
      <c r="AG79" s="917"/>
      <c r="AK79" s="827" t="s">
        <v>133</v>
      </c>
      <c r="AL79" s="1060">
        <f>'CP 2020'!CM79</f>
        <v>18.5</v>
      </c>
      <c r="AM79" s="852">
        <f>'CP 2020'!CN79</f>
        <v>1</v>
      </c>
      <c r="AN79" s="828">
        <f>AL79+AM79</f>
        <v>19.5</v>
      </c>
      <c r="AO79" s="856"/>
      <c r="AP79" s="1061"/>
    </row>
    <row r="80" spans="1:42" s="304" customFormat="1" ht="14.25">
      <c r="A80" s="744"/>
      <c r="B80" s="358"/>
      <c r="C80" s="358"/>
      <c r="D80" s="358"/>
      <c r="E80" s="358"/>
      <c r="F80" s="1369" t="s">
        <v>120</v>
      </c>
      <c r="G80" s="1375"/>
      <c r="H80" s="1289">
        <f>H74+H78+H79</f>
        <v>94</v>
      </c>
      <c r="I80" s="372">
        <f>I74+I78+I79</f>
        <v>260.5</v>
      </c>
      <c r="J80" s="372">
        <f t="shared" ref="J80:T80" si="14">J74+J78+J79</f>
        <v>111</v>
      </c>
      <c r="K80" s="372">
        <f t="shared" si="14"/>
        <v>10</v>
      </c>
      <c r="L80" s="372">
        <f t="shared" si="14"/>
        <v>0</v>
      </c>
      <c r="M80" s="372">
        <f t="shared" si="14"/>
        <v>234</v>
      </c>
      <c r="N80" s="372">
        <f t="shared" si="14"/>
        <v>0</v>
      </c>
      <c r="O80" s="372">
        <f t="shared" si="14"/>
        <v>144</v>
      </c>
      <c r="P80" s="372">
        <f t="shared" si="14"/>
        <v>126</v>
      </c>
      <c r="Q80" s="372">
        <f t="shared" si="14"/>
        <v>117</v>
      </c>
      <c r="R80" s="372">
        <f t="shared" si="14"/>
        <v>90</v>
      </c>
      <c r="S80" s="372">
        <f t="shared" si="14"/>
        <v>36</v>
      </c>
      <c r="T80" s="372">
        <f t="shared" si="14"/>
        <v>135</v>
      </c>
      <c r="U80" s="373"/>
      <c r="V80" s="372">
        <f>V74+V78+V79</f>
        <v>127.8</v>
      </c>
      <c r="W80" s="372">
        <f>W74+W78+W79</f>
        <v>162</v>
      </c>
      <c r="X80" s="374"/>
      <c r="Y80" s="372">
        <f>Y74+Y78+Y79</f>
        <v>144</v>
      </c>
      <c r="Z80" s="374"/>
      <c r="AA80" s="372">
        <f>SUM(AA71+AA73+AA78+AA79)</f>
        <v>0</v>
      </c>
      <c r="AB80" s="375"/>
      <c r="AC80" s="1683">
        <f>SUM(H80:AB80)</f>
        <v>1791.3</v>
      </c>
      <c r="AD80" s="1637">
        <f>SUM(AD71+AD73+AD78+AD79)</f>
        <v>0</v>
      </c>
      <c r="AE80" s="1381"/>
      <c r="AF80" s="1688"/>
      <c r="AG80" s="1689"/>
      <c r="AH80" s="356"/>
      <c r="AI80" s="356"/>
      <c r="AK80" s="828" t="s">
        <v>43</v>
      </c>
      <c r="AL80" s="1060">
        <f>'CP 2020'!CM80</f>
        <v>1866</v>
      </c>
      <c r="AM80" s="852">
        <f>'CP 2020'!CN80</f>
        <v>116.5</v>
      </c>
      <c r="AN80" s="828">
        <f>AL80+AM80</f>
        <v>1982.5</v>
      </c>
      <c r="AO80" s="856">
        <f>AN80</f>
        <v>1982.5</v>
      </c>
      <c r="AP80" s="762"/>
    </row>
    <row r="81" spans="1:42" s="304" customFormat="1" ht="15.75" customHeight="1" thickBot="1">
      <c r="A81" s="1413"/>
      <c r="B81" s="1414"/>
      <c r="C81" s="1414"/>
      <c r="D81" s="1414"/>
      <c r="E81" s="1414"/>
      <c r="F81" s="1370" t="s">
        <v>44</v>
      </c>
      <c r="G81" s="1376"/>
      <c r="H81" s="1290">
        <f>H69-(H71+H73+H78+H79)</f>
        <v>-94</v>
      </c>
      <c r="I81" s="376">
        <f t="shared" ref="I81:T81" si="15">I69-(I71+I73+I78+I79)</f>
        <v>-260.5</v>
      </c>
      <c r="J81" s="376">
        <f t="shared" si="15"/>
        <v>-111</v>
      </c>
      <c r="K81" s="376">
        <f t="shared" si="15"/>
        <v>-10</v>
      </c>
      <c r="L81" s="376">
        <f t="shared" si="15"/>
        <v>0</v>
      </c>
      <c r="M81" s="376">
        <f t="shared" si="15"/>
        <v>-234</v>
      </c>
      <c r="N81" s="376">
        <f>N69-(N71+N73+N78+N79)</f>
        <v>0</v>
      </c>
      <c r="O81" s="376">
        <f t="shared" si="15"/>
        <v>-144</v>
      </c>
      <c r="P81" s="376">
        <f t="shared" si="15"/>
        <v>-126</v>
      </c>
      <c r="Q81" s="376">
        <f t="shared" si="15"/>
        <v>-117</v>
      </c>
      <c r="R81" s="376">
        <f t="shared" si="15"/>
        <v>-90</v>
      </c>
      <c r="S81" s="376">
        <f t="shared" si="15"/>
        <v>-36</v>
      </c>
      <c r="T81" s="376">
        <f t="shared" si="15"/>
        <v>-114</v>
      </c>
      <c r="U81" s="377"/>
      <c r="V81" s="376">
        <f>V69-(V71+V73+V78+V79)</f>
        <v>-127.8</v>
      </c>
      <c r="W81" s="376">
        <f>W69-(W71+W73+W78+W79)</f>
        <v>-162</v>
      </c>
      <c r="X81" s="378"/>
      <c r="Y81" s="376">
        <f>Y69-(Y71+Y73+Y78+Y79)</f>
        <v>-144</v>
      </c>
      <c r="Z81" s="378"/>
      <c r="AA81" s="376">
        <f>AA69-(AA71+AA73+AA78)</f>
        <v>12</v>
      </c>
      <c r="AB81" s="1598">
        <f>AB69-(AB71+AB73+AB78)</f>
        <v>6</v>
      </c>
      <c r="AC81" s="1682">
        <f>SUM(H81:AB81)</f>
        <v>-1752.3</v>
      </c>
      <c r="AD81" s="1638"/>
      <c r="AE81" s="1382"/>
      <c r="AF81" s="1688"/>
      <c r="AG81" s="1689"/>
      <c r="AH81" s="356"/>
      <c r="AI81" s="356"/>
      <c r="AK81" s="828" t="s">
        <v>44</v>
      </c>
      <c r="AL81" s="1060">
        <f>'CP 2020'!CM81</f>
        <v>160.5</v>
      </c>
      <c r="AM81" s="852">
        <f>'CP 2020'!CN81</f>
        <v>15.5</v>
      </c>
      <c r="AN81" s="828">
        <f>AL81+AM81</f>
        <v>176</v>
      </c>
      <c r="AO81" s="856">
        <f>AN81</f>
        <v>176</v>
      </c>
      <c r="AP81" s="762"/>
    </row>
    <row r="82" spans="1:42" s="1514" customFormat="1" ht="12" thickTop="1">
      <c r="F82" s="1514" t="s">
        <v>340</v>
      </c>
      <c r="G82" s="1515"/>
      <c r="H82" s="1514">
        <f>H81/(H70)</f>
        <v>-18.8</v>
      </c>
      <c r="I82" s="1516">
        <f t="shared" ref="I82:W82" si="16">I81/I70</f>
        <v>-21.708333333333332</v>
      </c>
      <c r="J82" s="1516">
        <f>J81/J70</f>
        <v>-22.2</v>
      </c>
      <c r="K82" s="1516"/>
      <c r="L82" s="1516"/>
      <c r="M82" s="1516">
        <f t="shared" si="16"/>
        <v>-18</v>
      </c>
      <c r="N82" s="1516"/>
      <c r="O82" s="1516">
        <f t="shared" si="16"/>
        <v>-18</v>
      </c>
      <c r="P82" s="1516">
        <f>P81/(P70+1)</f>
        <v>-15.75</v>
      </c>
      <c r="Q82" s="1516">
        <f t="shared" si="16"/>
        <v>-19.5</v>
      </c>
      <c r="R82" s="1516">
        <f t="shared" si="16"/>
        <v>-18</v>
      </c>
      <c r="S82" s="1516">
        <f>S81/(S70+1)</f>
        <v>-12</v>
      </c>
      <c r="T82" s="1516">
        <f>T81/(T70)</f>
        <v>-16.285714285714285</v>
      </c>
      <c r="U82" s="1516"/>
      <c r="V82" s="1516">
        <f t="shared" si="16"/>
        <v>-25.56</v>
      </c>
      <c r="W82" s="1516">
        <f t="shared" si="16"/>
        <v>-18</v>
      </c>
      <c r="X82" s="1516"/>
      <c r="Y82" s="1516">
        <f>Y81/(Y70+2)</f>
        <v>-14.4</v>
      </c>
      <c r="AA82" s="1517"/>
      <c r="AB82" s="1516"/>
      <c r="AC82" s="1516">
        <f>AC81/(AC70+AC78+AC79)</f>
        <v>-19.046739130434784</v>
      </c>
      <c r="AE82" s="1518"/>
      <c r="AF82" s="1690"/>
      <c r="AG82" s="1691"/>
      <c r="AH82" s="1517"/>
      <c r="AI82" s="1517"/>
      <c r="AK82" s="1519" t="s">
        <v>170</v>
      </c>
      <c r="AL82" s="1520">
        <f>SUM(AL79:AL81)</f>
        <v>2045</v>
      </c>
      <c r="AM82" s="1521">
        <f>SUM(AM79:AM81)</f>
        <v>133</v>
      </c>
      <c r="AN82" s="1522">
        <f>AL82+AM82</f>
        <v>2178</v>
      </c>
      <c r="AO82" s="1523">
        <f>SUM(AO80:AO81)</f>
        <v>2158.5</v>
      </c>
      <c r="AP82" s="1524"/>
    </row>
    <row r="83" spans="1:42">
      <c r="F83" s="381"/>
      <c r="G83" s="381"/>
      <c r="H83" s="381"/>
      <c r="I83" s="381"/>
      <c r="J83" s="381"/>
      <c r="K83" s="381"/>
      <c r="L83" s="381"/>
      <c r="M83" s="381"/>
      <c r="N83" s="381"/>
      <c r="O83" s="381"/>
      <c r="P83" s="381"/>
      <c r="Q83" s="1464"/>
      <c r="R83" s="1465"/>
      <c r="S83" s="381"/>
      <c r="T83" s="381"/>
      <c r="U83" s="381"/>
      <c r="V83" s="381"/>
      <c r="W83" s="381"/>
      <c r="X83" s="381"/>
      <c r="Y83" s="381"/>
      <c r="Z83" s="381"/>
      <c r="AA83" s="381"/>
      <c r="AB83" s="381"/>
      <c r="AC83" s="381"/>
      <c r="AD83" s="381"/>
      <c r="AE83" s="381"/>
      <c r="AF83" s="358"/>
      <c r="AG83" s="381"/>
      <c r="AK83" s="762"/>
      <c r="AL83" s="752"/>
      <c r="AM83" s="752"/>
      <c r="AN83" s="752"/>
      <c r="AO83" s="752"/>
      <c r="AP83" s="752"/>
    </row>
    <row r="84" spans="1:42">
      <c r="Q84" s="1466"/>
      <c r="R84" s="1467"/>
      <c r="Y84" s="348"/>
    </row>
    <row r="85" spans="1:42" ht="13.5" thickBot="1">
      <c r="E85" s="382"/>
      <c r="M85" s="304"/>
      <c r="Q85" s="1468"/>
      <c r="R85" s="1469"/>
      <c r="W85" s="1790"/>
      <c r="X85" s="1790"/>
      <c r="Y85" s="1790"/>
      <c r="Z85" s="379"/>
      <c r="AB85" s="1149">
        <f>AB84/(AB73+2)</f>
        <v>0</v>
      </c>
    </row>
    <row r="86" spans="1:42">
      <c r="E86" s="382"/>
      <c r="H86" s="1303" t="s">
        <v>343</v>
      </c>
      <c r="I86" s="1470">
        <f>I59+I61</f>
        <v>0</v>
      </c>
      <c r="J86" s="1461">
        <f>J59+J61</f>
        <v>0</v>
      </c>
      <c r="M86" s="1470">
        <f>M59+M61</f>
        <v>0</v>
      </c>
      <c r="Q86" s="1303" t="s">
        <v>343</v>
      </c>
      <c r="R86" s="1470">
        <f>Q59+R59+Q61+R61</f>
        <v>0</v>
      </c>
      <c r="S86" s="1470">
        <f>S59+S61</f>
        <v>0</v>
      </c>
      <c r="AI86" s="380"/>
    </row>
    <row r="87" spans="1:42">
      <c r="E87" s="382"/>
      <c r="H87" s="1310" t="s">
        <v>344</v>
      </c>
      <c r="I87" s="1471">
        <f>I81</f>
        <v>-260.5</v>
      </c>
      <c r="J87" s="1462">
        <f>J81</f>
        <v>-111</v>
      </c>
      <c r="M87" s="1471">
        <f>M81</f>
        <v>-234</v>
      </c>
      <c r="Q87" s="1310" t="s">
        <v>344</v>
      </c>
      <c r="R87" s="1471">
        <f>R81+Q81</f>
        <v>-207</v>
      </c>
      <c r="S87" s="1471">
        <f>S81</f>
        <v>-36</v>
      </c>
    </row>
    <row r="88" spans="1:42">
      <c r="E88" s="382"/>
      <c r="F88" s="382"/>
      <c r="H88" s="1310" t="s">
        <v>216</v>
      </c>
      <c r="I88" s="1471">
        <f>I87-I86</f>
        <v>-260.5</v>
      </c>
      <c r="J88" s="1462">
        <f>J87-J86</f>
        <v>-111</v>
      </c>
      <c r="M88" s="1471">
        <f>M87-M86</f>
        <v>-234</v>
      </c>
      <c r="Q88" s="1310" t="s">
        <v>216</v>
      </c>
      <c r="R88" s="1471">
        <f>R87-R86</f>
        <v>-207</v>
      </c>
      <c r="S88" s="1471">
        <f>S87-S86</f>
        <v>-36</v>
      </c>
    </row>
    <row r="89" spans="1:42" ht="13.5" thickBot="1">
      <c r="E89" s="382"/>
      <c r="F89" s="382"/>
      <c r="H89" s="1312" t="s">
        <v>345</v>
      </c>
      <c r="I89" s="1472">
        <f>I88/I70</f>
        <v>-21.708333333333332</v>
      </c>
      <c r="J89" s="1463">
        <f>J88/J70</f>
        <v>-22.2</v>
      </c>
      <c r="M89" s="1472">
        <f>M88/M70</f>
        <v>-18</v>
      </c>
      <c r="Q89" s="1312" t="s">
        <v>345</v>
      </c>
      <c r="R89" s="1472">
        <f>R88/(Q70+R70)</f>
        <v>-18.818181818181817</v>
      </c>
      <c r="S89" s="1472">
        <f>S88/S70</f>
        <v>-18</v>
      </c>
    </row>
    <row r="90" spans="1:42">
      <c r="E90" s="382"/>
      <c r="F90" s="382"/>
    </row>
    <row r="91" spans="1:42">
      <c r="E91" s="382"/>
      <c r="F91" s="382"/>
    </row>
    <row r="92" spans="1:42">
      <c r="E92" s="382"/>
      <c r="S92" s="348" t="s">
        <v>346</v>
      </c>
    </row>
    <row r="93" spans="1:42">
      <c r="E93" s="382"/>
    </row>
    <row r="94" spans="1:42">
      <c r="E94" s="382"/>
      <c r="G94" s="860" t="s">
        <v>349</v>
      </c>
      <c r="H94" s="308" t="s">
        <v>347</v>
      </c>
      <c r="S94" s="308" t="s">
        <v>350</v>
      </c>
    </row>
    <row r="95" spans="1:42">
      <c r="H95" s="308" t="s">
        <v>348</v>
      </c>
    </row>
  </sheetData>
  <sheetProtection formatCells="0"/>
  <mergeCells count="9">
    <mergeCell ref="W85:Y85"/>
    <mergeCell ref="Y2:Z2"/>
    <mergeCell ref="Y1:Z1"/>
    <mergeCell ref="B71:E71"/>
    <mergeCell ref="B73:E73"/>
    <mergeCell ref="W2:X2"/>
    <mergeCell ref="W1:X1"/>
    <mergeCell ref="T2:U2"/>
    <mergeCell ref="T1:U1"/>
  </mergeCells>
  <conditionalFormatting sqref="AH65:AH82 AF75:AF79 AF80:AG82 AF65:AG68 AG63:AH63 G1:Z1 AG75:AG78 AD65:AD82 AD63:AE63 AD64:AH64 AD83:AH83 AD1:AH62 AA1:AC83 F2:Z83">
    <cfRule type="cellIs" dxfId="40" priority="82" stopIfTrue="1" operator="equal">
      <formula>0</formula>
    </cfRule>
  </conditionalFormatting>
  <conditionalFormatting sqref="H18:L18 N18:Z18">
    <cfRule type="cellIs" dxfId="39" priority="54" stopIfTrue="1" operator="equal">
      <formula>0</formula>
    </cfRule>
  </conditionalFormatting>
  <conditionalFormatting sqref="H19:L19 N19:Z19">
    <cfRule type="cellIs" dxfId="38" priority="53" stopIfTrue="1" operator="equal">
      <formula>0</formula>
    </cfRule>
  </conditionalFormatting>
  <conditionalFormatting sqref="H20:L20 N20:Z20">
    <cfRule type="cellIs" dxfId="37" priority="52" stopIfTrue="1" operator="equal">
      <formula>0</formula>
    </cfRule>
  </conditionalFormatting>
  <conditionalFormatting sqref="H21:L21 N21:Z21">
    <cfRule type="cellIs" dxfId="36" priority="51" stopIfTrue="1" operator="equal">
      <formula>0</formula>
    </cfRule>
  </conditionalFormatting>
  <conditionalFormatting sqref="H22:L22 N22:Z22">
    <cfRule type="cellIs" dxfId="35" priority="49" stopIfTrue="1" operator="equal">
      <formula>0</formula>
    </cfRule>
  </conditionalFormatting>
  <conditionalFormatting sqref="H23:L23 N23:Z23">
    <cfRule type="cellIs" dxfId="34" priority="48" stopIfTrue="1" operator="equal">
      <formula>0</formula>
    </cfRule>
  </conditionalFormatting>
  <conditionalFormatting sqref="H24:L24 N24:Z24">
    <cfRule type="cellIs" dxfId="33" priority="47" stopIfTrue="1" operator="equal">
      <formula>0</formula>
    </cfRule>
  </conditionalFormatting>
  <conditionalFormatting sqref="H25:L25 N25:Z25">
    <cfRule type="cellIs" dxfId="32" priority="46" stopIfTrue="1" operator="equal">
      <formula>0</formula>
    </cfRule>
  </conditionalFormatting>
  <conditionalFormatting sqref="H26:L26 N26:Z26">
    <cfRule type="cellIs" dxfId="31" priority="45" stopIfTrue="1" operator="equal">
      <formula>0</formula>
    </cfRule>
  </conditionalFormatting>
  <conditionalFormatting sqref="H27:L27 N27:Z27">
    <cfRule type="cellIs" dxfId="30" priority="44" stopIfTrue="1" operator="equal">
      <formula>0</formula>
    </cfRule>
  </conditionalFormatting>
  <conditionalFormatting sqref="H42:L53 N42:Z53">
    <cfRule type="cellIs" dxfId="29" priority="33" stopIfTrue="1" operator="equal">
      <formula>0</formula>
    </cfRule>
  </conditionalFormatting>
  <conditionalFormatting sqref="H55:L55 N55:Z55">
    <cfRule type="cellIs" dxfId="28" priority="32" stopIfTrue="1" operator="equal">
      <formula>0</formula>
    </cfRule>
  </conditionalFormatting>
  <conditionalFormatting sqref="H58:L58 N58:Z58">
    <cfRule type="cellIs" dxfId="27" priority="31" stopIfTrue="1" operator="equal">
      <formula>0</formula>
    </cfRule>
  </conditionalFormatting>
  <conditionalFormatting sqref="H59:Z59">
    <cfRule type="cellIs" dxfId="26" priority="29" stopIfTrue="1" operator="equal">
      <formula>0</formula>
    </cfRule>
  </conditionalFormatting>
  <conditionalFormatting sqref="H60:L60 N60:Z60">
    <cfRule type="cellIs" dxfId="25" priority="28" stopIfTrue="1" operator="equal">
      <formula>0</formula>
    </cfRule>
  </conditionalFormatting>
  <conditionalFormatting sqref="H29:L31 N29:Z31 N35:Z39 H35:L39">
    <cfRule type="cellIs" dxfId="24" priority="36" stopIfTrue="1" operator="equal">
      <formula>0</formula>
    </cfRule>
  </conditionalFormatting>
  <conditionalFormatting sqref="H61:Z61">
    <cfRule type="cellIs" dxfId="23" priority="27" stopIfTrue="1" operator="equal">
      <formula>0</formula>
    </cfRule>
  </conditionalFormatting>
  <conditionalFormatting sqref="AD56">
    <cfRule type="cellIs" dxfId="22" priority="26" stopIfTrue="1" operator="equal">
      <formula>0</formula>
    </cfRule>
  </conditionalFormatting>
  <conditionalFormatting sqref="H56:L56 N56:Z56">
    <cfRule type="cellIs" dxfId="21" priority="25" stopIfTrue="1" operator="equal">
      <formula>0</formula>
    </cfRule>
  </conditionalFormatting>
  <conditionalFormatting sqref="M18">
    <cfRule type="cellIs" dxfId="20" priority="24" stopIfTrue="1" operator="equal">
      <formula>0</formula>
    </cfRule>
  </conditionalFormatting>
  <conditionalFormatting sqref="M19">
    <cfRule type="cellIs" dxfId="19" priority="23" stopIfTrue="1" operator="equal">
      <formula>0</formula>
    </cfRule>
  </conditionalFormatting>
  <conditionalFormatting sqref="M20">
    <cfRule type="cellIs" dxfId="18" priority="22" stopIfTrue="1" operator="equal">
      <formula>0</formula>
    </cfRule>
  </conditionalFormatting>
  <conditionalFormatting sqref="M21">
    <cfRule type="cellIs" dxfId="17" priority="21" stopIfTrue="1" operator="equal">
      <formula>0</formula>
    </cfRule>
  </conditionalFormatting>
  <conditionalFormatting sqref="M22">
    <cfRule type="cellIs" dxfId="16" priority="20" stopIfTrue="1" operator="equal">
      <formula>0</formula>
    </cfRule>
  </conditionalFormatting>
  <conditionalFormatting sqref="M23">
    <cfRule type="cellIs" dxfId="15" priority="19" stopIfTrue="1" operator="equal">
      <formula>0</formula>
    </cfRule>
  </conditionalFormatting>
  <conditionalFormatting sqref="M24:M27">
    <cfRule type="cellIs" dxfId="14" priority="18" stopIfTrue="1" operator="equal">
      <formula>0</formula>
    </cfRule>
  </conditionalFormatting>
  <conditionalFormatting sqref="M29:M31 M35:M39">
    <cfRule type="cellIs" dxfId="13" priority="17" stopIfTrue="1" operator="equal">
      <formula>0</formula>
    </cfRule>
  </conditionalFormatting>
  <conditionalFormatting sqref="M42:M53">
    <cfRule type="cellIs" dxfId="12" priority="16" stopIfTrue="1" operator="equal">
      <formula>0</formula>
    </cfRule>
  </conditionalFormatting>
  <conditionalFormatting sqref="M55:M56">
    <cfRule type="cellIs" dxfId="11" priority="15" stopIfTrue="1" operator="equal">
      <formula>0</formula>
    </cfRule>
  </conditionalFormatting>
  <conditionalFormatting sqref="M58">
    <cfRule type="cellIs" dxfId="10" priority="14" stopIfTrue="1" operator="equal">
      <formula>0</formula>
    </cfRule>
  </conditionalFormatting>
  <conditionalFormatting sqref="M60">
    <cfRule type="cellIs" dxfId="9" priority="13" stopIfTrue="1" operator="equal">
      <formula>0</formula>
    </cfRule>
  </conditionalFormatting>
  <conditionalFormatting sqref="H32:L34 N32:Z34">
    <cfRule type="cellIs" dxfId="8" priority="9" stopIfTrue="1" operator="equal">
      <formula>0</formula>
    </cfRule>
  </conditionalFormatting>
  <conditionalFormatting sqref="M32:M34">
    <cfRule type="cellIs" dxfId="7" priority="8" stopIfTrue="1" operator="equal">
      <formula>0</formula>
    </cfRule>
  </conditionalFormatting>
  <conditionalFormatting sqref="AI79:AI82">
    <cfRule type="cellIs" dxfId="6" priority="7" stopIfTrue="1" operator="equal">
      <formula>0</formula>
    </cfRule>
  </conditionalFormatting>
  <conditionalFormatting sqref="AG79">
    <cfRule type="cellIs" dxfId="5" priority="6" stopIfTrue="1" operator="equal">
      <formula>0</formula>
    </cfRule>
  </conditionalFormatting>
  <conditionalFormatting sqref="AE65:AE66 AE69:AE81">
    <cfRule type="cellIs" dxfId="4" priority="5" stopIfTrue="1" operator="equal">
      <formula>0</formula>
    </cfRule>
  </conditionalFormatting>
  <conditionalFormatting sqref="AG69">
    <cfRule type="cellIs" dxfId="3" priority="4" stopIfTrue="1" operator="equal">
      <formula>0</formula>
    </cfRule>
  </conditionalFormatting>
  <conditionalFormatting sqref="AE67">
    <cfRule type="cellIs" dxfId="2" priority="3" stopIfTrue="1" operator="equal">
      <formula>0</formula>
    </cfRule>
  </conditionalFormatting>
  <conditionalFormatting sqref="AE68">
    <cfRule type="cellIs" dxfId="1" priority="2" stopIfTrue="1" operator="equal">
      <formula>0</formula>
    </cfRule>
  </conditionalFormatting>
  <conditionalFormatting sqref="AB85">
    <cfRule type="cellIs" dxfId="0" priority="1" stopIfTrue="1" operator="equal">
      <formula>0</formula>
    </cfRule>
  </conditionalFormatting>
  <pageMargins left="0.31496062992125984" right="0.11811023622047245" top="0.15748031496062992" bottom="0.55118110236220474" header="0" footer="0.19685039370078741"/>
  <pageSetup paperSize="8" scale="98" fitToWidth="0" orientation="portrait" r:id="rId1"/>
  <headerFooter>
    <oddFooter>&amp;Rconseil d'administration du jeudi 7 février 2019 &amp;D</oddFooter>
  </headerFooter>
  <ignoredErrors>
    <ignoredError sqref="I40:L41 I29:L31 I42:L53 I17:L17 I18:L18 I19:L19 I20:L20 I21:L21 I22:L22 I23:L23 I24:L27 N29:Y31 N42:Y50 N24:Z24 N23:Z23 N22:Z22 N21:Z21 N20:Z20 N19:Z19 N18:Z18 N17:Z17 Z40:Z41 I28:L28 I38:L39 N38:Y39 N40:Y41 N28:Z28 M28 M40:M41 M25:M27 M42:M54 M29:M31 M38:M39 M32:M37 N35:Y36 I35:L37 I32:L34 N32:Y34 N27:Q27 N25:X25 Z25 N37:X37 N52:Y53 N51:X51 N26:P26 R26:Z26 S27:Z27" formulaRange="1"/>
    <ignoredError sqref="AD62:AE62 R58:Z61 K58:K61 K63:Z68 H56:L57 N57:Z57 H69:X69 H58:J65 H70:M71 AD70 H72:Z73 AD72 Z74 U74 X74 I76:X76 AC67:AC68 AC64 AD64:AE64 AD71 AD73 Z69 T81:U81 K62:W62 Y62:Z62 R79:S79 X55 N55:S56 U56 W56 Y56:Z56 Z55 H55:I55 K55:L55 X80:X81 T70:Z70 U79:U80 W79:X79 K79:L79 O79 O71:Z71 H67:J68 I66:J66 AC76 O70:P70 Z76 Z79:Z81 I77:Z77 AD58:AE61 AD65:AD68" unlockedFormula="1"/>
    <ignoredError sqref="M55:M57 M58:M61 L58:L61 N58:Q61" formulaRange="1" unlocked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B7" sqref="B7:B9"/>
    </sheetView>
  </sheetViews>
  <sheetFormatPr baseColWidth="10" defaultRowHeight="14.25"/>
  <cols>
    <col min="1" max="3" width="37.85546875" style="206" customWidth="1"/>
  </cols>
  <sheetData>
    <row r="1" spans="1:3" ht="15.75" thickBot="1">
      <c r="A1" s="210" t="s">
        <v>180</v>
      </c>
      <c r="B1" s="211" t="s">
        <v>181</v>
      </c>
      <c r="C1" s="212" t="s">
        <v>182</v>
      </c>
    </row>
    <row r="2" spans="1:3" ht="15.75" thickBot="1">
      <c r="A2" s="213" t="s">
        <v>183</v>
      </c>
      <c r="B2" s="214" t="s">
        <v>184</v>
      </c>
      <c r="C2" s="215" t="s">
        <v>184</v>
      </c>
    </row>
    <row r="3" spans="1:3" ht="15.75" thickBot="1">
      <c r="A3" s="213" t="s">
        <v>185</v>
      </c>
      <c r="B3" s="214" t="s">
        <v>186</v>
      </c>
      <c r="C3" s="215" t="s">
        <v>186</v>
      </c>
    </row>
    <row r="4" spans="1:3" ht="15">
      <c r="A4" s="1799" t="s">
        <v>187</v>
      </c>
      <c r="B4" s="1803" t="s">
        <v>186</v>
      </c>
      <c r="C4" s="216" t="s">
        <v>188</v>
      </c>
    </row>
    <row r="5" spans="1:3" ht="15.75" thickBot="1">
      <c r="A5" s="1800"/>
      <c r="B5" s="1804"/>
      <c r="C5" s="217" t="s">
        <v>189</v>
      </c>
    </row>
    <row r="6" spans="1:3" ht="15.75" thickBot="1">
      <c r="A6" s="213" t="s">
        <v>190</v>
      </c>
      <c r="B6" s="214" t="s">
        <v>191</v>
      </c>
      <c r="C6" s="215" t="s">
        <v>192</v>
      </c>
    </row>
    <row r="7" spans="1:3" ht="15">
      <c r="A7" s="1799" t="s">
        <v>193</v>
      </c>
      <c r="B7" s="1803" t="s">
        <v>194</v>
      </c>
      <c r="C7" s="216" t="s">
        <v>195</v>
      </c>
    </row>
    <row r="8" spans="1:3" ht="15">
      <c r="A8" s="1805"/>
      <c r="B8" s="1806"/>
      <c r="C8" s="218" t="s">
        <v>196</v>
      </c>
    </row>
    <row r="9" spans="1:3" ht="15.75" thickBot="1">
      <c r="A9" s="1800"/>
      <c r="B9" s="1804"/>
      <c r="C9" s="217" t="s">
        <v>197</v>
      </c>
    </row>
    <row r="10" spans="1:3" ht="15">
      <c r="A10" s="1799" t="s">
        <v>198</v>
      </c>
      <c r="B10" s="1807" t="s">
        <v>199</v>
      </c>
      <c r="C10" s="219" t="s">
        <v>200</v>
      </c>
    </row>
    <row r="11" spans="1:3" ht="15">
      <c r="A11" s="1805"/>
      <c r="B11" s="1808"/>
      <c r="C11" s="218" t="s">
        <v>201</v>
      </c>
    </row>
    <row r="12" spans="1:3" ht="15.75" thickBot="1">
      <c r="A12" s="1800"/>
      <c r="B12" s="1809"/>
      <c r="C12" s="217" t="s">
        <v>202</v>
      </c>
    </row>
    <row r="13" spans="1:3" ht="15.75" thickBot="1">
      <c r="A13" s="213" t="s">
        <v>203</v>
      </c>
      <c r="B13" s="214" t="s">
        <v>191</v>
      </c>
      <c r="C13" s="215" t="s">
        <v>204</v>
      </c>
    </row>
    <row r="14" spans="1:3" ht="15">
      <c r="A14" s="1799" t="s">
        <v>205</v>
      </c>
      <c r="B14" s="220" t="s">
        <v>206</v>
      </c>
      <c r="C14" s="1801"/>
    </row>
    <row r="15" spans="1:3" ht="15.75" thickBot="1">
      <c r="A15" s="1800"/>
      <c r="B15" s="221" t="s">
        <v>207</v>
      </c>
      <c r="C15" s="1802"/>
    </row>
    <row r="16" spans="1:3" ht="15.75" thickBot="1">
      <c r="A16" s="213" t="s">
        <v>208</v>
      </c>
      <c r="B16" s="222" t="s">
        <v>209</v>
      </c>
      <c r="C16" s="223"/>
    </row>
    <row r="17" spans="1:3" ht="15.75" thickBot="1">
      <c r="A17" s="224" t="s">
        <v>124</v>
      </c>
      <c r="B17" s="225" t="s">
        <v>210</v>
      </c>
      <c r="C17" s="226"/>
    </row>
  </sheetData>
  <mergeCells count="8">
    <mergeCell ref="A14:A15"/>
    <mergeCell ref="C14:C15"/>
    <mergeCell ref="A4:A5"/>
    <mergeCell ref="B4:B5"/>
    <mergeCell ref="A7:A9"/>
    <mergeCell ref="B7:B9"/>
    <mergeCell ref="A10:A12"/>
    <mergeCell ref="B10:B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workbookViewId="0">
      <selection activeCell="E13" sqref="E13"/>
    </sheetView>
  </sheetViews>
  <sheetFormatPr baseColWidth="10" defaultColWidth="9.140625" defaultRowHeight="15"/>
  <cols>
    <col min="1" max="1" width="9.140625" style="227"/>
    <col min="2" max="2" width="13.28515625" style="142" customWidth="1"/>
    <col min="3" max="3" width="8.85546875" style="142" customWidth="1"/>
    <col min="4" max="4" width="13.42578125" style="227" customWidth="1"/>
    <col min="5" max="5" width="19.7109375" style="235" customWidth="1"/>
    <col min="6" max="6" width="12.5703125" style="227" customWidth="1"/>
    <col min="7" max="7" width="12.28515625" style="227" customWidth="1"/>
    <col min="8" max="8" width="12.42578125" style="142" customWidth="1"/>
    <col min="9" max="9" width="10.5703125" style="142" customWidth="1"/>
    <col min="10" max="10" width="17.140625" style="227" customWidth="1"/>
    <col min="11" max="11" width="19.140625" style="235" customWidth="1"/>
    <col min="12" max="12" width="12.5703125" style="227" customWidth="1"/>
    <col min="13" max="16384" width="9.140625" style="227"/>
  </cols>
  <sheetData>
    <row r="1" spans="1:16" ht="32.25" thickBot="1">
      <c r="B1" s="1825" t="s">
        <v>211</v>
      </c>
      <c r="C1" s="1826"/>
      <c r="D1" s="1826"/>
      <c r="E1" s="1826"/>
      <c r="F1" s="1827"/>
      <c r="H1" s="1825" t="s">
        <v>212</v>
      </c>
      <c r="I1" s="1826"/>
      <c r="J1" s="1826"/>
      <c r="K1" s="1826"/>
      <c r="L1" s="1827"/>
    </row>
    <row r="2" spans="1:16" ht="41.25" customHeight="1" thickBot="1">
      <c r="A2" s="228"/>
      <c r="B2" s="229" t="s">
        <v>213</v>
      </c>
      <c r="C2" s="230" t="s">
        <v>214</v>
      </c>
      <c r="D2" s="231"/>
      <c r="E2" s="232" t="s">
        <v>215</v>
      </c>
      <c r="F2" s="233" t="s">
        <v>216</v>
      </c>
      <c r="G2" s="228"/>
      <c r="H2" s="234" t="s">
        <v>213</v>
      </c>
      <c r="I2" s="230" t="s">
        <v>214</v>
      </c>
      <c r="J2" s="231"/>
      <c r="K2" s="232" t="s">
        <v>215</v>
      </c>
      <c r="L2" s="233" t="s">
        <v>216</v>
      </c>
    </row>
    <row r="3" spans="1:16" ht="15" customHeight="1" thickBot="1">
      <c r="A3" s="1810" t="s">
        <v>217</v>
      </c>
      <c r="B3" s="1813" t="s">
        <v>218</v>
      </c>
      <c r="C3" s="1814"/>
      <c r="D3" s="1815"/>
      <c r="H3" s="1816" t="s">
        <v>218</v>
      </c>
      <c r="I3" s="1817"/>
      <c r="J3" s="1818"/>
    </row>
    <row r="4" spans="1:16">
      <c r="A4" s="1811"/>
      <c r="B4" s="236">
        <v>30</v>
      </c>
      <c r="C4" s="237">
        <v>13.5</v>
      </c>
      <c r="D4" s="238">
        <f>B4*C4</f>
        <v>405</v>
      </c>
      <c r="H4" s="239">
        <v>30</v>
      </c>
      <c r="I4" s="237">
        <v>13.5</v>
      </c>
      <c r="J4" s="238">
        <f>H4*I4</f>
        <v>405</v>
      </c>
    </row>
    <row r="5" spans="1:16">
      <c r="A5" s="1811"/>
      <c r="B5" s="240">
        <v>28</v>
      </c>
      <c r="C5" s="207">
        <v>13.5</v>
      </c>
      <c r="D5" s="241">
        <f>B5*C5</f>
        <v>378</v>
      </c>
      <c r="H5" s="242">
        <v>28</v>
      </c>
      <c r="I5" s="207">
        <v>13.5</v>
      </c>
      <c r="J5" s="241">
        <f>H5*I5</f>
        <v>378</v>
      </c>
    </row>
    <row r="6" spans="1:16" ht="15.75" thickBot="1">
      <c r="A6" s="1811"/>
      <c r="B6" s="240">
        <v>26</v>
      </c>
      <c r="C6" s="207">
        <v>14</v>
      </c>
      <c r="D6" s="241">
        <f>B6*C6</f>
        <v>364</v>
      </c>
      <c r="H6" s="242">
        <v>26</v>
      </c>
      <c r="I6" s="207">
        <v>14</v>
      </c>
      <c r="J6" s="241">
        <f>H6*I6</f>
        <v>364</v>
      </c>
    </row>
    <row r="7" spans="1:16" ht="15.75" thickBot="1">
      <c r="A7" s="1811"/>
      <c r="B7" s="243"/>
      <c r="C7" s="244"/>
      <c r="D7" s="245">
        <f>SUM(D4:D6)</f>
        <v>1147</v>
      </c>
      <c r="E7" s="246">
        <v>1152</v>
      </c>
      <c r="F7" s="247">
        <f>D7-E7</f>
        <v>-5</v>
      </c>
      <c r="G7" s="248"/>
      <c r="H7" s="249"/>
      <c r="I7" s="244"/>
      <c r="J7" s="245">
        <f>SUM(J4:J6)</f>
        <v>1147</v>
      </c>
      <c r="K7" s="246">
        <v>1152</v>
      </c>
      <c r="L7" s="247">
        <f>J7-K7</f>
        <v>-5</v>
      </c>
    </row>
    <row r="8" spans="1:16" ht="15.75" thickBot="1">
      <c r="A8" s="1811"/>
    </row>
    <row r="9" spans="1:16" ht="15.75" thickBot="1">
      <c r="A9" s="1811"/>
      <c r="B9" s="1816" t="s">
        <v>219</v>
      </c>
      <c r="C9" s="1817"/>
      <c r="D9" s="1818"/>
      <c r="H9" s="250"/>
      <c r="I9" s="251"/>
      <c r="J9" s="252"/>
    </row>
    <row r="10" spans="1:16">
      <c r="A10" s="1811"/>
      <c r="B10" s="236">
        <v>30</v>
      </c>
      <c r="C10" s="237">
        <v>1</v>
      </c>
      <c r="D10" s="238">
        <f>B10*C10</f>
        <v>30</v>
      </c>
      <c r="H10" s="242">
        <v>30</v>
      </c>
      <c r="I10" s="207"/>
      <c r="J10" s="241">
        <f>H10*I10</f>
        <v>0</v>
      </c>
    </row>
    <row r="11" spans="1:16">
      <c r="A11" s="1811"/>
      <c r="B11" s="240">
        <v>28</v>
      </c>
      <c r="C11" s="207">
        <v>1</v>
      </c>
      <c r="D11" s="241">
        <f>B11*C11</f>
        <v>28</v>
      </c>
      <c r="H11" s="242">
        <v>28</v>
      </c>
      <c r="I11" s="207"/>
      <c r="J11" s="241">
        <f>H11*I11</f>
        <v>0</v>
      </c>
    </row>
    <row r="12" spans="1:16" ht="15.75" thickBot="1">
      <c r="A12" s="1811"/>
      <c r="B12" s="240">
        <v>26</v>
      </c>
      <c r="C12" s="207">
        <v>1</v>
      </c>
      <c r="D12" s="241">
        <f>B12*C12</f>
        <v>26</v>
      </c>
      <c r="H12" s="242">
        <v>26</v>
      </c>
      <c r="I12" s="207"/>
      <c r="J12" s="241">
        <f>H12*I12</f>
        <v>0</v>
      </c>
    </row>
    <row r="13" spans="1:16" ht="15.75" thickBot="1">
      <c r="A13" s="1811"/>
      <c r="B13" s="243"/>
      <c r="C13" s="244"/>
      <c r="D13" s="245">
        <f>SUM(D10:D12)</f>
        <v>84</v>
      </c>
      <c r="E13" s="246">
        <v>84</v>
      </c>
      <c r="F13" s="247">
        <f>D13-E13</f>
        <v>0</v>
      </c>
      <c r="G13" s="248"/>
      <c r="H13" s="249"/>
      <c r="I13" s="244"/>
      <c r="J13" s="245">
        <f>SUM(J10:J12)</f>
        <v>0</v>
      </c>
      <c r="K13" s="246"/>
      <c r="L13" s="247">
        <f>J13-K13</f>
        <v>0</v>
      </c>
    </row>
    <row r="14" spans="1:16" ht="15.75" thickBot="1">
      <c r="A14" s="1811"/>
    </row>
    <row r="15" spans="1:16" ht="15.75" thickBot="1">
      <c r="A15" s="1811"/>
      <c r="B15" s="1816" t="s">
        <v>117</v>
      </c>
      <c r="C15" s="1817"/>
      <c r="D15" s="1818"/>
      <c r="H15" s="1816" t="s">
        <v>117</v>
      </c>
      <c r="I15" s="1817"/>
      <c r="J15" s="1818"/>
    </row>
    <row r="16" spans="1:16" ht="15.75" thickBot="1">
      <c r="A16" s="1811"/>
      <c r="B16" s="236">
        <v>30</v>
      </c>
      <c r="C16" s="237">
        <v>1</v>
      </c>
      <c r="D16" s="238">
        <f>B16*C16</f>
        <v>30</v>
      </c>
      <c r="H16" s="239">
        <v>30</v>
      </c>
      <c r="I16" s="237">
        <v>1</v>
      </c>
      <c r="J16" s="238">
        <f>H16*I16</f>
        <v>30</v>
      </c>
      <c r="P16" s="247">
        <f>N16-O16</f>
        <v>0</v>
      </c>
    </row>
    <row r="17" spans="1:12">
      <c r="A17" s="1811"/>
      <c r="B17" s="240">
        <v>28</v>
      </c>
      <c r="C17" s="207">
        <v>1</v>
      </c>
      <c r="D17" s="241">
        <f>B17*C17</f>
        <v>28</v>
      </c>
      <c r="H17" s="242">
        <v>28</v>
      </c>
      <c r="I17" s="207">
        <v>1</v>
      </c>
      <c r="J17" s="241">
        <f>H17*I17</f>
        <v>28</v>
      </c>
    </row>
    <row r="18" spans="1:12" ht="15.75" thickBot="1">
      <c r="A18" s="1811"/>
      <c r="B18" s="240">
        <v>26</v>
      </c>
      <c r="C18" s="207">
        <v>1</v>
      </c>
      <c r="D18" s="241">
        <f>B18*C18</f>
        <v>26</v>
      </c>
      <c r="H18" s="242">
        <v>26</v>
      </c>
      <c r="I18" s="207">
        <v>1</v>
      </c>
      <c r="J18" s="241">
        <f>H18*I18</f>
        <v>26</v>
      </c>
    </row>
    <row r="19" spans="1:12" ht="15.75" thickBot="1">
      <c r="A19" s="1811"/>
      <c r="B19" s="243"/>
      <c r="C19" s="244"/>
      <c r="D19" s="245">
        <f>SUM(D16:D18)</f>
        <v>84</v>
      </c>
      <c r="E19" s="246">
        <v>84</v>
      </c>
      <c r="F19" s="247">
        <f>D19-E19</f>
        <v>0</v>
      </c>
      <c r="G19" s="248"/>
      <c r="H19" s="249"/>
      <c r="I19" s="244"/>
      <c r="J19" s="245">
        <f>SUM(J16:J18)</f>
        <v>84</v>
      </c>
      <c r="K19" s="246">
        <v>84</v>
      </c>
      <c r="L19" s="247">
        <f>J19-K19</f>
        <v>0</v>
      </c>
    </row>
    <row r="20" spans="1:12" ht="15.75" thickBot="1">
      <c r="A20" s="1811"/>
    </row>
    <row r="21" spans="1:12" ht="15.75" thickBot="1">
      <c r="A21" s="1811"/>
      <c r="B21" s="1819" t="s">
        <v>145</v>
      </c>
      <c r="C21" s="1820"/>
      <c r="D21" s="1821"/>
      <c r="H21" s="1819" t="s">
        <v>145</v>
      </c>
      <c r="I21" s="1820"/>
      <c r="J21" s="1821"/>
    </row>
    <row r="22" spans="1:12">
      <c r="A22" s="1811"/>
      <c r="B22" s="236">
        <v>30</v>
      </c>
      <c r="C22" s="237">
        <v>1</v>
      </c>
      <c r="D22" s="238">
        <f>B22*C22</f>
        <v>30</v>
      </c>
      <c r="H22" s="239">
        <v>30</v>
      </c>
      <c r="I22" s="237">
        <v>1</v>
      </c>
      <c r="J22" s="238">
        <f>H22*I22</f>
        <v>30</v>
      </c>
    </row>
    <row r="23" spans="1:12">
      <c r="A23" s="1811"/>
      <c r="B23" s="240">
        <v>28</v>
      </c>
      <c r="C23" s="207">
        <v>1</v>
      </c>
      <c r="D23" s="241">
        <f>B23*C23</f>
        <v>28</v>
      </c>
      <c r="H23" s="242">
        <v>28</v>
      </c>
      <c r="I23" s="207">
        <v>1</v>
      </c>
      <c r="J23" s="241">
        <f>H23*I23</f>
        <v>28</v>
      </c>
    </row>
    <row r="24" spans="1:12" ht="15.75" thickBot="1">
      <c r="A24" s="1811"/>
      <c r="B24" s="240">
        <v>26</v>
      </c>
      <c r="C24" s="207">
        <v>1</v>
      </c>
      <c r="D24" s="241">
        <f>B24*C24</f>
        <v>26</v>
      </c>
      <c r="H24" s="242">
        <v>26</v>
      </c>
      <c r="I24" s="207">
        <v>1</v>
      </c>
      <c r="J24" s="241">
        <f>H24*I24</f>
        <v>26</v>
      </c>
    </row>
    <row r="25" spans="1:12" ht="15.75" thickBot="1">
      <c r="A25" s="1812"/>
      <c r="B25" s="243"/>
      <c r="C25" s="244"/>
      <c r="D25" s="245">
        <f>SUM(D22:D24)</f>
        <v>84</v>
      </c>
      <c r="E25" s="246">
        <v>152</v>
      </c>
      <c r="F25" s="247">
        <f>D25-E25</f>
        <v>-68</v>
      </c>
      <c r="G25" s="248"/>
      <c r="H25" s="249"/>
      <c r="I25" s="244"/>
      <c r="J25" s="245">
        <f>SUM(J22:J24)</f>
        <v>84</v>
      </c>
      <c r="K25" s="246">
        <v>152</v>
      </c>
      <c r="L25" s="247">
        <f>J25-K25</f>
        <v>-68</v>
      </c>
    </row>
    <row r="26" spans="1:12">
      <c r="A26" s="253"/>
    </row>
    <row r="27" spans="1:12" ht="15.75" thickBot="1">
      <c r="A27" s="253"/>
    </row>
    <row r="28" spans="1:12" ht="15.75" thickBot="1">
      <c r="A28" s="1836" t="s">
        <v>220</v>
      </c>
      <c r="B28" s="1838" t="s">
        <v>221</v>
      </c>
      <c r="C28" s="1839"/>
      <c r="D28" s="1840"/>
      <c r="H28" s="1822" t="s">
        <v>221</v>
      </c>
      <c r="I28" s="1823"/>
      <c r="J28" s="1824"/>
    </row>
    <row r="29" spans="1:12">
      <c r="A29" s="1837"/>
      <c r="B29" s="239">
        <v>30</v>
      </c>
      <c r="C29" s="237">
        <v>5.5</v>
      </c>
      <c r="D29" s="238">
        <f>B29*C29</f>
        <v>165</v>
      </c>
      <c r="H29" s="239">
        <v>30</v>
      </c>
      <c r="I29" s="237">
        <v>5.5</v>
      </c>
      <c r="J29" s="238">
        <f>H29*I29</f>
        <v>165</v>
      </c>
    </row>
    <row r="30" spans="1:12">
      <c r="A30" s="1837"/>
      <c r="B30" s="239">
        <v>28</v>
      </c>
      <c r="C30" s="237">
        <v>4</v>
      </c>
      <c r="D30" s="238">
        <f>B30*C30</f>
        <v>112</v>
      </c>
      <c r="H30" s="242">
        <v>28</v>
      </c>
      <c r="I30" s="207">
        <v>4</v>
      </c>
      <c r="J30" s="241">
        <f>H30*I30</f>
        <v>112</v>
      </c>
    </row>
    <row r="31" spans="1:12" ht="15.75" thickBot="1">
      <c r="A31" s="1837"/>
      <c r="B31" s="242">
        <v>26</v>
      </c>
      <c r="C31" s="207">
        <v>4</v>
      </c>
      <c r="D31" s="241">
        <f>B31*C31</f>
        <v>104</v>
      </c>
      <c r="H31" s="242">
        <v>26</v>
      </c>
      <c r="I31" s="207">
        <v>4</v>
      </c>
      <c r="J31" s="241">
        <f>H31*I31</f>
        <v>104</v>
      </c>
    </row>
    <row r="32" spans="1:12" ht="15.75" thickBot="1">
      <c r="A32" s="1837"/>
      <c r="B32" s="249"/>
      <c r="C32" s="244"/>
      <c r="D32" s="245">
        <f>SUM(D29:D31)</f>
        <v>381</v>
      </c>
      <c r="E32" s="254">
        <v>380</v>
      </c>
      <c r="F32" s="247">
        <f>D32-E32</f>
        <v>1</v>
      </c>
      <c r="G32" s="255"/>
      <c r="H32" s="249"/>
      <c r="I32" s="244"/>
      <c r="J32" s="245">
        <f>SUM(J29:J31)</f>
        <v>381</v>
      </c>
      <c r="K32" s="246">
        <v>380</v>
      </c>
      <c r="L32" s="247">
        <f>J32-K32</f>
        <v>1</v>
      </c>
    </row>
    <row r="33" spans="1:12" ht="15.75" thickBot="1">
      <c r="A33" s="1811"/>
    </row>
    <row r="34" spans="1:12" ht="15.75" thickBot="1">
      <c r="A34" s="1811"/>
      <c r="B34" s="1822" t="s">
        <v>222</v>
      </c>
      <c r="C34" s="1823"/>
      <c r="D34" s="1824"/>
      <c r="H34" s="1822" t="s">
        <v>185</v>
      </c>
      <c r="I34" s="1823"/>
      <c r="J34" s="1824"/>
    </row>
    <row r="35" spans="1:12">
      <c r="A35" s="1811"/>
      <c r="B35" s="236">
        <v>30</v>
      </c>
      <c r="C35" s="237">
        <v>4.5</v>
      </c>
      <c r="D35" s="238">
        <f>B35*C35</f>
        <v>135</v>
      </c>
      <c r="H35" s="239">
        <v>30</v>
      </c>
      <c r="I35" s="237">
        <v>2.5</v>
      </c>
      <c r="J35" s="238">
        <f>H35*I35</f>
        <v>75</v>
      </c>
    </row>
    <row r="36" spans="1:12">
      <c r="A36" s="1811"/>
      <c r="B36" s="240">
        <v>28</v>
      </c>
      <c r="C36" s="207">
        <v>4</v>
      </c>
      <c r="D36" s="241">
        <f>B36*C36</f>
        <v>112</v>
      </c>
      <c r="H36" s="242">
        <v>28</v>
      </c>
      <c r="I36" s="207">
        <v>2</v>
      </c>
      <c r="J36" s="241">
        <f>H36*I36</f>
        <v>56</v>
      </c>
    </row>
    <row r="37" spans="1:12" ht="15.75" thickBot="1">
      <c r="A37" s="1811"/>
      <c r="B37" s="240">
        <v>26</v>
      </c>
      <c r="C37" s="207">
        <v>4</v>
      </c>
      <c r="D37" s="241">
        <f>B37*C37</f>
        <v>104</v>
      </c>
      <c r="H37" s="242">
        <v>26</v>
      </c>
      <c r="I37" s="207">
        <v>2</v>
      </c>
      <c r="J37" s="241">
        <f>H37*I37</f>
        <v>52</v>
      </c>
    </row>
    <row r="38" spans="1:12" ht="15.75" thickBot="1">
      <c r="A38" s="1811"/>
      <c r="B38" s="243"/>
      <c r="C38" s="244"/>
      <c r="D38" s="245">
        <f>SUM(D35:D37)</f>
        <v>351</v>
      </c>
      <c r="E38" s="246">
        <v>349</v>
      </c>
      <c r="F38" s="247">
        <f>D38-E38</f>
        <v>2</v>
      </c>
      <c r="G38" s="255"/>
      <c r="H38" s="249"/>
      <c r="I38" s="244"/>
      <c r="J38" s="245">
        <f>SUM(J35:J37)</f>
        <v>183</v>
      </c>
      <c r="K38" s="246">
        <v>181</v>
      </c>
      <c r="L38" s="247">
        <f>J38-K38</f>
        <v>2</v>
      </c>
    </row>
    <row r="39" spans="1:12" ht="15.75" thickBot="1">
      <c r="A39" s="1811"/>
    </row>
    <row r="40" spans="1:12" ht="15.75" thickBot="1">
      <c r="A40" s="1811"/>
      <c r="B40" s="1822" t="s">
        <v>223</v>
      </c>
      <c r="C40" s="1823"/>
      <c r="D40" s="1824"/>
      <c r="H40" s="1822" t="s">
        <v>224</v>
      </c>
      <c r="I40" s="1823"/>
      <c r="J40" s="1824"/>
    </row>
    <row r="41" spans="1:12">
      <c r="A41" s="1811"/>
      <c r="B41" s="236">
        <v>30</v>
      </c>
      <c r="C41" s="237">
        <v>2.5</v>
      </c>
      <c r="D41" s="238">
        <f>B41*C41</f>
        <v>75</v>
      </c>
      <c r="H41" s="239">
        <v>30</v>
      </c>
      <c r="I41" s="237">
        <v>4.5</v>
      </c>
      <c r="J41" s="238">
        <f>H41*I41</f>
        <v>135</v>
      </c>
    </row>
    <row r="42" spans="1:12">
      <c r="A42" s="1811"/>
      <c r="B42" s="240">
        <v>28</v>
      </c>
      <c r="C42" s="207">
        <v>2</v>
      </c>
      <c r="D42" s="241">
        <f>B42*C42</f>
        <v>56</v>
      </c>
      <c r="H42" s="242">
        <v>28</v>
      </c>
      <c r="I42" s="207">
        <v>4</v>
      </c>
      <c r="J42" s="241">
        <f>H42*I42</f>
        <v>112</v>
      </c>
    </row>
    <row r="43" spans="1:12" ht="15.75" thickBot="1">
      <c r="A43" s="1811"/>
      <c r="B43" s="240">
        <v>26</v>
      </c>
      <c r="C43" s="207">
        <v>2</v>
      </c>
      <c r="D43" s="241">
        <f>B43*C43</f>
        <v>52</v>
      </c>
      <c r="H43" s="242">
        <v>26</v>
      </c>
      <c r="I43" s="207">
        <v>4</v>
      </c>
      <c r="J43" s="241">
        <f>H43*I43</f>
        <v>104</v>
      </c>
    </row>
    <row r="44" spans="1:12" ht="15.75" thickBot="1">
      <c r="A44" s="1811"/>
      <c r="B44" s="243"/>
      <c r="C44" s="244"/>
      <c r="D44" s="245">
        <f>SUM(D41:D43)</f>
        <v>183</v>
      </c>
      <c r="E44" s="246">
        <v>181</v>
      </c>
      <c r="F44" s="247">
        <f>D44-E44</f>
        <v>2</v>
      </c>
      <c r="G44" s="248"/>
      <c r="H44" s="249"/>
      <c r="I44" s="244"/>
      <c r="J44" s="245">
        <f>SUM(J41:J43)</f>
        <v>351</v>
      </c>
      <c r="K44" s="246">
        <v>349</v>
      </c>
      <c r="L44" s="247">
        <f>J44-K44</f>
        <v>2</v>
      </c>
    </row>
    <row r="45" spans="1:12" ht="15.75" thickBot="1">
      <c r="A45" s="1811"/>
    </row>
    <row r="46" spans="1:12" ht="15.75" thickBot="1">
      <c r="A46" s="1811"/>
      <c r="B46" s="1822" t="s">
        <v>225</v>
      </c>
      <c r="C46" s="1823"/>
      <c r="D46" s="1824"/>
      <c r="H46" s="1822" t="s">
        <v>225</v>
      </c>
      <c r="I46" s="1823"/>
      <c r="J46" s="1824"/>
    </row>
    <row r="47" spans="1:12">
      <c r="A47" s="1811"/>
      <c r="B47" s="236">
        <v>30</v>
      </c>
      <c r="C47" s="237">
        <v>1</v>
      </c>
      <c r="D47" s="238">
        <f>B47*C47</f>
        <v>30</v>
      </c>
      <c r="H47" s="239">
        <v>30</v>
      </c>
      <c r="I47" s="256">
        <v>1</v>
      </c>
      <c r="J47" s="238">
        <f>H47*I47</f>
        <v>30</v>
      </c>
    </row>
    <row r="48" spans="1:12">
      <c r="A48" s="1811"/>
      <c r="B48" s="240">
        <v>28</v>
      </c>
      <c r="C48" s="207">
        <v>1</v>
      </c>
      <c r="D48" s="241">
        <f>B48*C48</f>
        <v>28</v>
      </c>
      <c r="H48" s="242">
        <v>28</v>
      </c>
      <c r="I48" s="207">
        <v>1</v>
      </c>
      <c r="J48" s="241">
        <f>H48*I48</f>
        <v>28</v>
      </c>
    </row>
    <row r="49" spans="1:12" ht="15.75" thickBot="1">
      <c r="A49" s="1811"/>
      <c r="B49" s="240">
        <v>26</v>
      </c>
      <c r="C49" s="207">
        <v>1</v>
      </c>
      <c r="D49" s="241">
        <f>B49*C49</f>
        <v>26</v>
      </c>
      <c r="H49" s="242">
        <v>26</v>
      </c>
      <c r="I49" s="207">
        <v>1</v>
      </c>
      <c r="J49" s="241">
        <f>H49*I49</f>
        <v>26</v>
      </c>
    </row>
    <row r="50" spans="1:12" ht="15.75" thickBot="1">
      <c r="A50" s="1811"/>
      <c r="B50" s="243"/>
      <c r="C50" s="244"/>
      <c r="D50" s="245">
        <f>SUM(D47:D49)</f>
        <v>84</v>
      </c>
      <c r="E50" s="246">
        <v>84</v>
      </c>
      <c r="F50" s="247">
        <f>D50-E50</f>
        <v>0</v>
      </c>
      <c r="G50" s="248"/>
      <c r="H50" s="249"/>
      <c r="I50" s="244"/>
      <c r="J50" s="245">
        <f>SUM(J47:J49)</f>
        <v>84</v>
      </c>
      <c r="K50" s="246">
        <v>84</v>
      </c>
      <c r="L50" s="247">
        <f>J50-K50</f>
        <v>0</v>
      </c>
    </row>
    <row r="51" spans="1:12" ht="15.75" thickBot="1">
      <c r="A51" s="1811"/>
    </row>
    <row r="52" spans="1:12" ht="15.75" thickBot="1">
      <c r="A52" s="1811"/>
      <c r="B52" s="1822" t="s">
        <v>0</v>
      </c>
      <c r="C52" s="1823"/>
      <c r="D52" s="1824"/>
      <c r="H52" s="1822" t="s">
        <v>0</v>
      </c>
      <c r="I52" s="1823"/>
      <c r="J52" s="1824"/>
    </row>
    <row r="53" spans="1:12">
      <c r="A53" s="1811"/>
      <c r="B53" s="236">
        <v>30</v>
      </c>
      <c r="C53" s="237">
        <v>2</v>
      </c>
      <c r="D53" s="238">
        <f>B53*C53</f>
        <v>60</v>
      </c>
      <c r="H53" s="239">
        <v>30</v>
      </c>
      <c r="I53" s="237">
        <v>2</v>
      </c>
      <c r="J53" s="238">
        <f>H53*I53</f>
        <v>60</v>
      </c>
    </row>
    <row r="54" spans="1:12">
      <c r="A54" s="1811"/>
      <c r="B54" s="240">
        <v>28</v>
      </c>
      <c r="C54" s="207">
        <v>3</v>
      </c>
      <c r="D54" s="241">
        <f>B54*C54</f>
        <v>84</v>
      </c>
      <c r="H54" s="242">
        <v>28</v>
      </c>
      <c r="I54" s="207">
        <v>3</v>
      </c>
      <c r="J54" s="241">
        <f>H54*I54</f>
        <v>84</v>
      </c>
    </row>
    <row r="55" spans="1:12" ht="15.75" thickBot="1">
      <c r="A55" s="1811"/>
      <c r="B55" s="240">
        <v>26</v>
      </c>
      <c r="C55" s="207">
        <v>3</v>
      </c>
      <c r="D55" s="241">
        <f>B55*C55</f>
        <v>78</v>
      </c>
      <c r="H55" s="242">
        <v>26</v>
      </c>
      <c r="I55" s="207">
        <v>3</v>
      </c>
      <c r="J55" s="241">
        <f>H55*I55</f>
        <v>78</v>
      </c>
    </row>
    <row r="56" spans="1:12" ht="15.75" thickBot="1">
      <c r="A56" s="1812"/>
      <c r="B56" s="243"/>
      <c r="C56" s="244"/>
      <c r="D56" s="245">
        <f>SUM(D53:D55)</f>
        <v>222</v>
      </c>
      <c r="E56" s="246">
        <v>224</v>
      </c>
      <c r="F56" s="247">
        <f>D56-E56</f>
        <v>-2</v>
      </c>
      <c r="G56" s="248"/>
      <c r="H56" s="249"/>
      <c r="I56" s="244"/>
      <c r="J56" s="245">
        <f>SUM(J53:J55)</f>
        <v>222</v>
      </c>
      <c r="K56" s="246">
        <v>224</v>
      </c>
      <c r="L56" s="247">
        <f>J56-K56</f>
        <v>-2</v>
      </c>
    </row>
    <row r="57" spans="1:12">
      <c r="A57" s="257"/>
    </row>
    <row r="58" spans="1:12" ht="15.75" thickBot="1"/>
    <row r="59" spans="1:12" s="260" customFormat="1" ht="19.5" thickBot="1">
      <c r="A59" s="1828" t="s">
        <v>226</v>
      </c>
      <c r="B59" s="1829"/>
      <c r="C59" s="1829"/>
      <c r="D59" s="1830"/>
      <c r="E59" s="258">
        <f>SUM(E3:E58)</f>
        <v>2690</v>
      </c>
      <c r="F59" s="259">
        <f>SUM(F3:F58)</f>
        <v>-70</v>
      </c>
      <c r="H59" s="261"/>
      <c r="I59" s="261"/>
      <c r="K59" s="258">
        <f>SUM(K3:K58)</f>
        <v>2606</v>
      </c>
      <c r="L59" s="259">
        <f>SUM(L3:L58)</f>
        <v>-70</v>
      </c>
    </row>
    <row r="60" spans="1:12" ht="15.75" thickBot="1"/>
    <row r="61" spans="1:12">
      <c r="A61" s="1831" t="s">
        <v>130</v>
      </c>
      <c r="B61" s="262"/>
      <c r="C61" s="251"/>
      <c r="D61" s="252"/>
      <c r="H61" s="250"/>
      <c r="I61" s="251"/>
      <c r="J61" s="252"/>
    </row>
    <row r="62" spans="1:12">
      <c r="A62" s="1832"/>
      <c r="B62" s="240">
        <v>30</v>
      </c>
      <c r="C62" s="207">
        <v>1</v>
      </c>
      <c r="D62" s="241">
        <f>B62*C62</f>
        <v>30</v>
      </c>
      <c r="H62" s="242">
        <v>30</v>
      </c>
      <c r="I62" s="207">
        <v>1</v>
      </c>
      <c r="J62" s="241">
        <f>H62*I62</f>
        <v>30</v>
      </c>
    </row>
    <row r="63" spans="1:12">
      <c r="A63" s="1832"/>
      <c r="B63" s="240">
        <v>28</v>
      </c>
      <c r="C63" s="207">
        <v>1</v>
      </c>
      <c r="D63" s="241">
        <f>B63*C63</f>
        <v>28</v>
      </c>
      <c r="H63" s="242">
        <v>28</v>
      </c>
      <c r="I63" s="207">
        <v>1</v>
      </c>
      <c r="J63" s="241">
        <f>H63*I63</f>
        <v>28</v>
      </c>
    </row>
    <row r="64" spans="1:12" ht="15.75" thickBot="1">
      <c r="A64" s="1832"/>
      <c r="B64" s="240">
        <v>26</v>
      </c>
      <c r="C64" s="207">
        <v>1</v>
      </c>
      <c r="D64" s="241">
        <f>B64*C64</f>
        <v>26</v>
      </c>
      <c r="H64" s="242">
        <v>26</v>
      </c>
      <c r="I64" s="207">
        <v>1</v>
      </c>
      <c r="J64" s="241">
        <f>H64*I64</f>
        <v>26</v>
      </c>
    </row>
    <row r="65" spans="1:12" ht="15.75" thickBot="1">
      <c r="A65" s="1833"/>
      <c r="B65" s="243"/>
      <c r="C65" s="244"/>
      <c r="D65" s="245">
        <f>SUM(D62:D64)</f>
        <v>84</v>
      </c>
      <c r="E65" s="246">
        <v>210</v>
      </c>
      <c r="F65" s="247">
        <f>D65-E65</f>
        <v>-126</v>
      </c>
      <c r="H65" s="249"/>
      <c r="I65" s="244"/>
      <c r="J65" s="245">
        <f>SUM(J62:J64)</f>
        <v>84</v>
      </c>
      <c r="K65" s="246">
        <v>210</v>
      </c>
      <c r="L65" s="247">
        <f>J65-K65</f>
        <v>-126</v>
      </c>
    </row>
    <row r="67" spans="1:12" ht="15.75" thickBot="1"/>
    <row r="68" spans="1:12" ht="24" thickBot="1">
      <c r="A68" s="1834" t="s">
        <v>1</v>
      </c>
      <c r="B68" s="1835"/>
      <c r="C68" s="1835"/>
      <c r="D68" s="1835"/>
      <c r="E68" s="263">
        <f>E59+E65</f>
        <v>2900</v>
      </c>
      <c r="F68" s="264">
        <f>F59+F65</f>
        <v>-196</v>
      </c>
      <c r="K68" s="263">
        <f>K59+K65</f>
        <v>2816</v>
      </c>
      <c r="L68" s="264">
        <f>L59+L65</f>
        <v>-196</v>
      </c>
    </row>
  </sheetData>
  <mergeCells count="24">
    <mergeCell ref="A59:D59"/>
    <mergeCell ref="A61:A65"/>
    <mergeCell ref="A68:D68"/>
    <mergeCell ref="A28:A56"/>
    <mergeCell ref="B28:D28"/>
    <mergeCell ref="B34:D34"/>
    <mergeCell ref="B40:D40"/>
    <mergeCell ref="H40:J40"/>
    <mergeCell ref="B46:D46"/>
    <mergeCell ref="H46:J46"/>
    <mergeCell ref="B52:D52"/>
    <mergeCell ref="B1:F1"/>
    <mergeCell ref="H1:L1"/>
    <mergeCell ref="H52:J52"/>
    <mergeCell ref="H28:J28"/>
    <mergeCell ref="H34:J34"/>
    <mergeCell ref="A3:A25"/>
    <mergeCell ref="B3:D3"/>
    <mergeCell ref="H3:J3"/>
    <mergeCell ref="B9:D9"/>
    <mergeCell ref="B15:D15"/>
    <mergeCell ref="H15:J15"/>
    <mergeCell ref="B21:D21"/>
    <mergeCell ref="H21:J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6" workbookViewId="0">
      <selection activeCell="C37" sqref="C37"/>
    </sheetView>
  </sheetViews>
  <sheetFormatPr baseColWidth="10" defaultRowHeight="12.75"/>
  <cols>
    <col min="5" max="5" width="17.140625" customWidth="1"/>
  </cols>
  <sheetData>
    <row r="1" spans="1:7" s="12" customFormat="1">
      <c r="A1" s="293" t="s">
        <v>297</v>
      </c>
      <c r="B1" s="293" t="s">
        <v>298</v>
      </c>
      <c r="C1" s="293" t="s">
        <v>303</v>
      </c>
      <c r="D1" s="293" t="s">
        <v>300</v>
      </c>
      <c r="E1" s="293" t="s">
        <v>301</v>
      </c>
      <c r="F1" s="293" t="s">
        <v>304</v>
      </c>
      <c r="G1" s="293" t="s">
        <v>302</v>
      </c>
    </row>
    <row r="2" spans="1:7">
      <c r="A2" s="1"/>
      <c r="B2" s="1"/>
      <c r="C2" s="1"/>
      <c r="D2" s="1"/>
      <c r="E2" s="1"/>
      <c r="F2" s="277"/>
      <c r="G2" s="1"/>
    </row>
    <row r="10" spans="1:7">
      <c r="D10" s="278">
        <f>SUM(D2:D5)</f>
        <v>0</v>
      </c>
    </row>
    <row r="25" spans="1:7" s="12" customFormat="1">
      <c r="A25" s="293" t="s">
        <v>297</v>
      </c>
      <c r="B25" s="293" t="s">
        <v>298</v>
      </c>
      <c r="C25" s="293" t="s">
        <v>303</v>
      </c>
      <c r="D25" s="293" t="s">
        <v>300</v>
      </c>
      <c r="E25" s="293" t="s">
        <v>301</v>
      </c>
      <c r="F25" s="293" t="s">
        <v>304</v>
      </c>
      <c r="G25" s="293" t="s">
        <v>302</v>
      </c>
    </row>
    <row r="26" spans="1:7">
      <c r="A26" s="1" t="s">
        <v>264</v>
      </c>
      <c r="B26" s="1" t="s">
        <v>374</v>
      </c>
      <c r="C26" s="1"/>
      <c r="D26" s="1">
        <v>17</v>
      </c>
      <c r="E26" s="1" t="s">
        <v>265</v>
      </c>
      <c r="F26" s="277" t="s">
        <v>103</v>
      </c>
      <c r="G26" s="1"/>
    </row>
    <row r="27" spans="1:7">
      <c r="A27" s="1" t="s">
        <v>264</v>
      </c>
      <c r="B27" s="1" t="s">
        <v>375</v>
      </c>
      <c r="C27" s="1"/>
      <c r="D27" s="1">
        <v>20</v>
      </c>
      <c r="E27" s="1" t="s">
        <v>265</v>
      </c>
      <c r="F27" s="277" t="s">
        <v>103</v>
      </c>
      <c r="G27" s="1"/>
    </row>
    <row r="28" spans="1:7">
      <c r="A28" s="1" t="s">
        <v>264</v>
      </c>
      <c r="B28" s="1" t="s">
        <v>376</v>
      </c>
      <c r="C28" s="1"/>
      <c r="D28" s="1">
        <v>20</v>
      </c>
      <c r="E28" s="1" t="s">
        <v>265</v>
      </c>
      <c r="F28" s="277" t="s">
        <v>103</v>
      </c>
      <c r="G28" s="1"/>
    </row>
    <row r="29" spans="1:7">
      <c r="A29" s="1" t="s">
        <v>264</v>
      </c>
      <c r="B29" s="1" t="s">
        <v>377</v>
      </c>
      <c r="C29" s="1"/>
      <c r="D29" s="1">
        <v>20</v>
      </c>
      <c r="E29" s="1" t="s">
        <v>265</v>
      </c>
      <c r="F29" s="277" t="s">
        <v>103</v>
      </c>
      <c r="G29" s="1"/>
    </row>
    <row r="30" spans="1:7">
      <c r="A30" s="1" t="s">
        <v>264</v>
      </c>
      <c r="B30" s="1" t="s">
        <v>378</v>
      </c>
      <c r="C30" s="1"/>
      <c r="D30" s="1">
        <v>17</v>
      </c>
      <c r="E30" s="1" t="s">
        <v>265</v>
      </c>
      <c r="F30" s="277" t="s">
        <v>103</v>
      </c>
      <c r="G30" s="1"/>
    </row>
    <row r="45" spans="4:4">
      <c r="D45" s="208">
        <f>SUM(D26:D37)</f>
        <v>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J23" sqref="J23"/>
    </sheetView>
  </sheetViews>
  <sheetFormatPr baseColWidth="10" defaultRowHeight="12.75"/>
  <cols>
    <col min="1" max="1" width="6.28515625" customWidth="1"/>
    <col min="2" max="2" width="18.42578125" customWidth="1"/>
    <col min="3" max="3" width="15.28515625" customWidth="1"/>
    <col min="4" max="4" width="11.42578125" style="208" customWidth="1"/>
    <col min="5" max="5" width="29.28515625" customWidth="1"/>
    <col min="6" max="6" width="15" customWidth="1"/>
    <col min="7" max="7" width="20.28515625" customWidth="1"/>
  </cols>
  <sheetData>
    <row r="1" spans="1:7" s="12" customFormat="1">
      <c r="A1" s="289" t="s">
        <v>256</v>
      </c>
      <c r="B1" s="290" t="s">
        <v>257</v>
      </c>
      <c r="C1" s="290" t="s">
        <v>303</v>
      </c>
      <c r="D1" s="291" t="s">
        <v>258</v>
      </c>
      <c r="E1" s="290" t="s">
        <v>259</v>
      </c>
      <c r="F1" s="290" t="s">
        <v>304</v>
      </c>
      <c r="G1" s="292" t="s">
        <v>260</v>
      </c>
    </row>
    <row r="2" spans="1:7" s="137" customFormat="1">
      <c r="A2" s="279" t="s">
        <v>261</v>
      </c>
      <c r="B2" s="1" t="s">
        <v>374</v>
      </c>
      <c r="C2" s="1"/>
      <c r="D2" s="265">
        <v>15</v>
      </c>
      <c r="E2" s="1" t="s">
        <v>271</v>
      </c>
      <c r="F2" s="277" t="s">
        <v>104</v>
      </c>
      <c r="G2" s="280"/>
    </row>
    <row r="3" spans="1:7" s="137" customFormat="1">
      <c r="A3" s="279" t="s">
        <v>264</v>
      </c>
      <c r="B3" s="1" t="s">
        <v>374</v>
      </c>
      <c r="C3" s="1"/>
      <c r="D3" s="265">
        <v>14.5</v>
      </c>
      <c r="E3" s="1" t="s">
        <v>271</v>
      </c>
      <c r="F3" s="277" t="s">
        <v>104</v>
      </c>
      <c r="G3" s="280"/>
    </row>
    <row r="4" spans="1:7">
      <c r="A4" s="279" t="s">
        <v>261</v>
      </c>
      <c r="B4" s="1" t="s">
        <v>374</v>
      </c>
      <c r="C4" s="1"/>
      <c r="D4" s="265">
        <v>15</v>
      </c>
      <c r="E4" s="1" t="s">
        <v>271</v>
      </c>
      <c r="F4" s="277" t="s">
        <v>104</v>
      </c>
      <c r="G4" s="280"/>
    </row>
    <row r="5" spans="1:7">
      <c r="A5" s="279"/>
      <c r="B5" s="1"/>
      <c r="C5" s="1"/>
      <c r="D5" s="265"/>
      <c r="E5" s="1"/>
      <c r="F5" s="277"/>
      <c r="G5" s="280"/>
    </row>
    <row r="6" spans="1:7" s="137" customFormat="1">
      <c r="A6" s="279"/>
      <c r="B6" s="1"/>
      <c r="C6" s="1"/>
      <c r="D6" s="1"/>
      <c r="E6" s="1"/>
      <c r="F6" s="277"/>
      <c r="G6" s="280"/>
    </row>
    <row r="7" spans="1:7" s="137" customFormat="1">
      <c r="A7" s="279"/>
      <c r="B7" s="1"/>
      <c r="C7" s="1"/>
      <c r="D7" s="265"/>
      <c r="E7" s="1"/>
      <c r="F7" s="277"/>
      <c r="G7" s="280"/>
    </row>
    <row r="8" spans="1:7">
      <c r="A8" s="279"/>
      <c r="B8" s="1"/>
      <c r="C8" s="1"/>
      <c r="D8" s="265"/>
      <c r="E8" s="1"/>
      <c r="F8" s="1"/>
      <c r="G8" s="280"/>
    </row>
    <row r="9" spans="1:7" ht="13.5" thickBot="1">
      <c r="A9" s="281"/>
      <c r="B9" s="282"/>
      <c r="C9" s="282"/>
      <c r="D9" s="283"/>
      <c r="E9" s="282"/>
      <c r="F9" s="282"/>
      <c r="G9" s="284"/>
    </row>
    <row r="10" spans="1:7" ht="13.5" thickBot="1">
      <c r="D10" s="285">
        <f>SUM(D2:D5)</f>
        <v>44.5</v>
      </c>
    </row>
    <row r="24" spans="1:7" ht="13.5" thickBot="1"/>
    <row r="25" spans="1:7" s="12" customFormat="1">
      <c r="A25" s="289" t="s">
        <v>256</v>
      </c>
      <c r="B25" s="290" t="s">
        <v>257</v>
      </c>
      <c r="C25" s="290" t="s">
        <v>303</v>
      </c>
      <c r="D25" s="291" t="s">
        <v>258</v>
      </c>
      <c r="E25" s="290" t="s">
        <v>259</v>
      </c>
      <c r="F25" s="290" t="s">
        <v>304</v>
      </c>
      <c r="G25" s="292" t="s">
        <v>260</v>
      </c>
    </row>
    <row r="26" spans="1:7">
      <c r="A26" s="279" t="s">
        <v>264</v>
      </c>
      <c r="B26" s="1" t="s">
        <v>374</v>
      </c>
      <c r="C26" s="1"/>
      <c r="D26" s="265">
        <v>18</v>
      </c>
      <c r="E26" s="1" t="s">
        <v>271</v>
      </c>
      <c r="F26" s="277" t="s">
        <v>103</v>
      </c>
      <c r="G26" s="280"/>
    </row>
    <row r="27" spans="1:7">
      <c r="A27" s="279" t="s">
        <v>264</v>
      </c>
      <c r="B27" s="1" t="s">
        <v>374</v>
      </c>
      <c r="C27" s="1"/>
      <c r="D27" s="265">
        <v>18</v>
      </c>
      <c r="E27" s="1" t="s">
        <v>271</v>
      </c>
      <c r="F27" s="277" t="s">
        <v>103</v>
      </c>
      <c r="G27" s="280"/>
    </row>
    <row r="28" spans="1:7">
      <c r="A28" s="279" t="s">
        <v>264</v>
      </c>
      <c r="B28" s="1" t="s">
        <v>374</v>
      </c>
      <c r="C28" s="1"/>
      <c r="D28" s="265">
        <v>18</v>
      </c>
      <c r="E28" s="1" t="s">
        <v>271</v>
      </c>
      <c r="F28" s="277" t="s">
        <v>103</v>
      </c>
      <c r="G28" s="280"/>
    </row>
    <row r="29" spans="1:7">
      <c r="A29" s="279" t="s">
        <v>264</v>
      </c>
      <c r="B29" s="1" t="s">
        <v>374</v>
      </c>
      <c r="C29" s="1"/>
      <c r="D29" s="265">
        <v>18</v>
      </c>
      <c r="E29" s="1" t="s">
        <v>271</v>
      </c>
      <c r="F29" s="277" t="s">
        <v>103</v>
      </c>
      <c r="G29" s="280"/>
    </row>
    <row r="30" spans="1:7">
      <c r="A30" s="279" t="s">
        <v>264</v>
      </c>
      <c r="B30" s="1" t="s">
        <v>374</v>
      </c>
      <c r="C30" s="1"/>
      <c r="D30" s="265">
        <v>18</v>
      </c>
      <c r="E30" s="1" t="s">
        <v>271</v>
      </c>
      <c r="F30" s="277" t="s">
        <v>103</v>
      </c>
      <c r="G30" s="280"/>
    </row>
    <row r="31" spans="1:7">
      <c r="A31" s="279" t="s">
        <v>264</v>
      </c>
      <c r="B31" s="1" t="s">
        <v>374</v>
      </c>
      <c r="C31" s="1"/>
      <c r="D31" s="265">
        <v>18</v>
      </c>
      <c r="E31" s="1" t="s">
        <v>271</v>
      </c>
      <c r="F31" s="277" t="s">
        <v>103</v>
      </c>
      <c r="G31" s="280"/>
    </row>
    <row r="32" spans="1:7">
      <c r="A32" s="279" t="s">
        <v>264</v>
      </c>
      <c r="B32" s="1" t="s">
        <v>374</v>
      </c>
      <c r="C32" s="1"/>
      <c r="D32" s="265">
        <v>18</v>
      </c>
      <c r="E32" s="1" t="s">
        <v>271</v>
      </c>
      <c r="F32" s="277" t="s">
        <v>103</v>
      </c>
      <c r="G32" s="280"/>
    </row>
    <row r="33" spans="1:7">
      <c r="A33" s="279" t="s">
        <v>261</v>
      </c>
      <c r="B33" s="1" t="s">
        <v>374</v>
      </c>
      <c r="C33" s="1"/>
      <c r="D33" s="265">
        <v>18</v>
      </c>
      <c r="E33" s="1" t="s">
        <v>271</v>
      </c>
      <c r="F33" s="277" t="s">
        <v>104</v>
      </c>
      <c r="G33" s="280"/>
    </row>
    <row r="34" spans="1:7">
      <c r="A34" s="279" t="s">
        <v>261</v>
      </c>
      <c r="B34" s="1" t="s">
        <v>374</v>
      </c>
      <c r="C34" s="1"/>
      <c r="D34" s="265">
        <v>18</v>
      </c>
      <c r="E34" s="1" t="s">
        <v>271</v>
      </c>
      <c r="F34" s="277" t="s">
        <v>103</v>
      </c>
      <c r="G34" s="280"/>
    </row>
    <row r="35" spans="1:7">
      <c r="A35" s="279" t="s">
        <v>264</v>
      </c>
      <c r="B35" s="1" t="s">
        <v>374</v>
      </c>
      <c r="C35" s="1"/>
      <c r="D35" s="265">
        <v>18</v>
      </c>
      <c r="E35" s="1" t="s">
        <v>271</v>
      </c>
      <c r="F35" s="277" t="s">
        <v>104</v>
      </c>
      <c r="G35" s="280"/>
    </row>
    <row r="36" spans="1:7">
      <c r="A36" s="279" t="s">
        <v>264</v>
      </c>
      <c r="B36" s="1" t="s">
        <v>374</v>
      </c>
      <c r="C36" s="1"/>
      <c r="D36" s="265">
        <v>18</v>
      </c>
      <c r="E36" s="1" t="s">
        <v>271</v>
      </c>
      <c r="F36" s="277" t="s">
        <v>103</v>
      </c>
      <c r="G36" s="280"/>
    </row>
    <row r="37" spans="1:7">
      <c r="A37" s="279" t="s">
        <v>261</v>
      </c>
      <c r="B37" s="1" t="s">
        <v>374</v>
      </c>
      <c r="C37" s="1"/>
      <c r="D37" s="265">
        <v>18</v>
      </c>
      <c r="E37" s="1" t="s">
        <v>271</v>
      </c>
      <c r="F37" s="277" t="s">
        <v>103</v>
      </c>
      <c r="G37" s="280"/>
    </row>
    <row r="39" spans="1:7">
      <c r="A39" s="279"/>
      <c r="B39" s="1"/>
      <c r="C39" s="1"/>
      <c r="D39" s="265"/>
      <c r="E39" s="1"/>
      <c r="F39" s="1"/>
      <c r="G39" s="280"/>
    </row>
    <row r="40" spans="1:7">
      <c r="A40" s="279"/>
      <c r="B40" s="1"/>
      <c r="C40" s="1"/>
      <c r="D40" s="265"/>
      <c r="E40" s="1"/>
      <c r="F40" s="1"/>
      <c r="G40" s="280"/>
    </row>
    <row r="41" spans="1:7">
      <c r="A41" s="279"/>
      <c r="B41" s="1"/>
      <c r="C41" s="1"/>
      <c r="D41" s="265"/>
      <c r="E41" s="1"/>
      <c r="F41" s="1"/>
      <c r="G41" s="280"/>
    </row>
    <row r="42" spans="1:7">
      <c r="A42" s="279"/>
      <c r="B42" s="1"/>
      <c r="C42" s="1"/>
      <c r="D42" s="265"/>
      <c r="E42" s="1"/>
      <c r="F42" s="1"/>
      <c r="G42" s="280"/>
    </row>
    <row r="43" spans="1:7" ht="13.5" thickBot="1">
      <c r="A43" s="281"/>
      <c r="B43" s="282"/>
      <c r="C43" s="282"/>
      <c r="D43" s="283"/>
      <c r="E43" s="282"/>
      <c r="F43" s="282"/>
      <c r="G43" s="284"/>
    </row>
    <row r="44" spans="1:7" ht="13.5" thickBot="1">
      <c r="D44" s="285">
        <f>SUM(D26:D43)</f>
        <v>216</v>
      </c>
    </row>
  </sheetData>
  <autoFilter ref="A1:G9">
    <sortState ref="A2:G9">
      <sortCondition ref="B1:B9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22</vt:i4>
      </vt:variant>
      <vt:variant>
        <vt:lpstr>Plages nommées</vt:lpstr>
      </vt:variant>
      <vt:variant>
        <vt:i4>3</vt:i4>
      </vt:variant>
    </vt:vector>
  </HeadingPairs>
  <TitlesOfParts>
    <vt:vector size="25" baseType="lpstr">
      <vt:lpstr>Info</vt:lpstr>
      <vt:lpstr>Comparatif</vt:lpstr>
      <vt:lpstr>base avec EGLS et AP</vt:lpstr>
      <vt:lpstr>CP 2020</vt:lpstr>
      <vt:lpstr>repartition DGH</vt:lpstr>
      <vt:lpstr>3ème</vt:lpstr>
      <vt:lpstr>horaires bac pro</vt:lpstr>
      <vt:lpstr>eps</vt:lpstr>
      <vt:lpstr>lettres</vt:lpstr>
      <vt:lpstr>maths</vt:lpstr>
      <vt:lpstr>anglais</vt:lpstr>
      <vt:lpstr>italien</vt:lpstr>
      <vt:lpstr>espagnol</vt:lpstr>
      <vt:lpstr>arts</vt:lpstr>
      <vt:lpstr>PIPG</vt:lpstr>
      <vt:lpstr>SN</vt:lpstr>
      <vt:lpstr>Construction</vt:lpstr>
      <vt:lpstr>MELEC</vt:lpstr>
      <vt:lpstr>BSE</vt:lpstr>
      <vt:lpstr>STMS</vt:lpstr>
      <vt:lpstr>VCO</vt:lpstr>
      <vt:lpstr>GA</vt:lpstr>
      <vt:lpstr>'base avec EGLS et AP'!Zone_d_impression</vt:lpstr>
      <vt:lpstr>'CP 2020'!Zone_d_impression</vt:lpstr>
      <vt:lpstr>'repartition DGH'!Zone_d_impression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OLIVRY</dc:creator>
  <cp:lastModifiedBy>Anne Marie Borrego</cp:lastModifiedBy>
  <cp:lastPrinted>2020-01-21T15:16:39Z</cp:lastPrinted>
  <dcterms:created xsi:type="dcterms:W3CDTF">2008-01-16T11:07:03Z</dcterms:created>
  <dcterms:modified xsi:type="dcterms:W3CDTF">2020-11-19T16:55:13Z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